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alvari contab\My documents\an 2023\CONT EXECUTIE 2023\"/>
    </mc:Choice>
  </mc:AlternateContent>
  <xr:revisionPtr revIDLastSave="0" documentId="13_ncr:1_{0D74C56E-3AFF-4A85-8E89-2764152907B5}"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venituri!$A$2:$F$90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2" i="1" l="1"/>
  <c r="G112" i="1" s="1"/>
  <c r="I111" i="1"/>
  <c r="H110" i="1"/>
  <c r="G110" i="1" s="1"/>
  <c r="I109" i="1"/>
  <c r="I108" i="1" s="1"/>
  <c r="H109" i="1"/>
  <c r="G109" i="1"/>
  <c r="H106" i="1"/>
  <c r="G106" i="1" s="1"/>
  <c r="H105" i="1"/>
  <c r="G105" i="1" s="1"/>
  <c r="I104" i="1"/>
  <c r="H104" i="1"/>
  <c r="G104" i="1" s="1"/>
  <c r="H102" i="1"/>
  <c r="G102" i="1" s="1"/>
  <c r="H101" i="1"/>
  <c r="G101" i="1" s="1"/>
  <c r="I100" i="1"/>
  <c r="H100" i="1" s="1"/>
  <c r="G100" i="1" s="1"/>
  <c r="H99" i="1"/>
  <c r="G99" i="1" s="1"/>
  <c r="H98" i="1"/>
  <c r="G98" i="1" s="1"/>
  <c r="I97" i="1"/>
  <c r="I96" i="1" s="1"/>
  <c r="H96" i="1" s="1"/>
  <c r="G96" i="1" s="1"/>
  <c r="H97" i="1"/>
  <c r="G97" i="1" s="1"/>
  <c r="H95" i="1"/>
  <c r="G95" i="1"/>
  <c r="I94" i="1"/>
  <c r="I91" i="1" s="1"/>
  <c r="H91" i="1" s="1"/>
  <c r="G91" i="1" s="1"/>
  <c r="H93" i="1"/>
  <c r="G93" i="1" s="1"/>
  <c r="I92" i="1"/>
  <c r="H92" i="1" s="1"/>
  <c r="G92" i="1" s="1"/>
  <c r="H90" i="1"/>
  <c r="G90" i="1"/>
  <c r="H89" i="1"/>
  <c r="G89" i="1" s="1"/>
  <c r="H88" i="1"/>
  <c r="G88" i="1"/>
  <c r="H87" i="1"/>
  <c r="G87" i="1" s="1"/>
  <c r="H86" i="1"/>
  <c r="G86" i="1" s="1"/>
  <c r="H85" i="1"/>
  <c r="G85" i="1" s="1"/>
  <c r="H84" i="1"/>
  <c r="G84" i="1"/>
  <c r="H83" i="1"/>
  <c r="G83" i="1"/>
  <c r="I82" i="1"/>
  <c r="H81" i="1"/>
  <c r="G81" i="1" s="1"/>
  <c r="H80" i="1"/>
  <c r="G80" i="1"/>
  <c r="H79" i="1"/>
  <c r="G79" i="1"/>
  <c r="H78" i="1"/>
  <c r="G78" i="1" s="1"/>
  <c r="H77" i="1"/>
  <c r="G77" i="1" s="1"/>
  <c r="H76" i="1"/>
  <c r="G76" i="1"/>
  <c r="H75" i="1"/>
  <c r="G75" i="1" s="1"/>
  <c r="H74" i="1"/>
  <c r="G74" i="1"/>
  <c r="H73" i="1"/>
  <c r="G73" i="1"/>
  <c r="H72" i="1"/>
  <c r="G72" i="1" s="1"/>
  <c r="H71" i="1"/>
  <c r="G71" i="1" s="1"/>
  <c r="H70" i="1"/>
  <c r="G70" i="1"/>
  <c r="I69" i="1"/>
  <c r="I68" i="1"/>
  <c r="I67" i="1"/>
  <c r="H66" i="1"/>
  <c r="G66" i="1"/>
  <c r="I65" i="1"/>
  <c r="H65" i="1" s="1"/>
  <c r="G65" i="1" s="1"/>
  <c r="H64" i="1"/>
  <c r="G64" i="1" s="1"/>
  <c r="H63" i="1"/>
  <c r="G63" i="1"/>
  <c r="H62" i="1"/>
  <c r="G62" i="1" s="1"/>
  <c r="H61" i="1"/>
  <c r="G61" i="1" s="1"/>
  <c r="I60" i="1"/>
  <c r="I59" i="1" s="1"/>
  <c r="H58" i="1"/>
  <c r="G58" i="1"/>
  <c r="I57" i="1"/>
  <c r="H57" i="1" s="1"/>
  <c r="G57" i="1" s="1"/>
  <c r="H56" i="1"/>
  <c r="G56" i="1" s="1"/>
  <c r="I55" i="1"/>
  <c r="H52" i="1"/>
  <c r="G52" i="1" s="1"/>
  <c r="H51" i="1"/>
  <c r="G51" i="1"/>
  <c r="H50" i="1"/>
  <c r="G50" i="1" s="1"/>
  <c r="H49" i="1"/>
  <c r="G49" i="1"/>
  <c r="H48" i="1"/>
  <c r="G48" i="1" s="1"/>
  <c r="H47" i="1"/>
  <c r="G47" i="1" s="1"/>
  <c r="H46" i="1"/>
  <c r="G46" i="1" s="1"/>
  <c r="H45" i="1"/>
  <c r="G45" i="1" s="1"/>
  <c r="H44" i="1"/>
  <c r="G44" i="1" s="1"/>
  <c r="H43" i="1"/>
  <c r="G43" i="1"/>
  <c r="H42" i="1"/>
  <c r="G42" i="1"/>
  <c r="H41" i="1"/>
  <c r="G41" i="1" s="1"/>
  <c r="H40" i="1"/>
  <c r="G40" i="1" s="1"/>
  <c r="H39" i="1"/>
  <c r="G39" i="1"/>
  <c r="H38" i="1"/>
  <c r="G38" i="1" s="1"/>
  <c r="H37" i="1"/>
  <c r="G37" i="1"/>
  <c r="H36" i="1"/>
  <c r="G36" i="1"/>
  <c r="H35" i="1"/>
  <c r="G35" i="1" s="1"/>
  <c r="H34" i="1"/>
  <c r="G34" i="1" s="1"/>
  <c r="H33" i="1"/>
  <c r="G33" i="1"/>
  <c r="H32" i="1"/>
  <c r="G32" i="1" s="1"/>
  <c r="H31" i="1"/>
  <c r="G31" i="1"/>
  <c r="I30" i="1"/>
  <c r="I29" i="1" s="1"/>
  <c r="H28" i="1"/>
  <c r="G28" i="1" s="1"/>
  <c r="H27" i="1"/>
  <c r="G27" i="1" s="1"/>
  <c r="H26" i="1"/>
  <c r="G26" i="1" s="1"/>
  <c r="I25" i="1"/>
  <c r="H24" i="1"/>
  <c r="G24" i="1" s="1"/>
  <c r="H23" i="1"/>
  <c r="G23" i="1"/>
  <c r="H22" i="1"/>
  <c r="G22" i="1" s="1"/>
  <c r="H21" i="1"/>
  <c r="G21" i="1" s="1"/>
  <c r="H20" i="1"/>
  <c r="G20" i="1"/>
  <c r="H19" i="1"/>
  <c r="G19" i="1"/>
  <c r="H18" i="1"/>
  <c r="G18" i="1" s="1"/>
  <c r="I17" i="1"/>
  <c r="I16" i="1" s="1"/>
  <c r="H14" i="1"/>
  <c r="G14" i="1" s="1"/>
  <c r="H13" i="1"/>
  <c r="G13" i="1" s="1"/>
  <c r="H12" i="1"/>
  <c r="G12" i="1" s="1"/>
  <c r="H11" i="1"/>
  <c r="G11" i="1" s="1"/>
  <c r="I10" i="1"/>
  <c r="H10" i="1"/>
  <c r="G10" i="1"/>
  <c r="D25" i="2"/>
  <c r="E25" i="2"/>
  <c r="F25" i="2"/>
  <c r="G25" i="2"/>
  <c r="H25" i="2"/>
  <c r="K25" i="2"/>
  <c r="M111" i="2"/>
  <c r="D96" i="2"/>
  <c r="E96" i="2"/>
  <c r="F96" i="2"/>
  <c r="G96" i="2"/>
  <c r="H96" i="2"/>
  <c r="K96" i="2"/>
  <c r="J195" i="2"/>
  <c r="I195" i="2" s="1"/>
  <c r="J194" i="2"/>
  <c r="I194" i="2" s="1"/>
  <c r="J193" i="2"/>
  <c r="I193" i="2" s="1"/>
  <c r="J192" i="2"/>
  <c r="I192" i="2" s="1"/>
  <c r="J191" i="2"/>
  <c r="I191" i="2" s="1"/>
  <c r="J190" i="2"/>
  <c r="I190" i="2" s="1"/>
  <c r="J189" i="2"/>
  <c r="I189" i="2" s="1"/>
  <c r="J188" i="2"/>
  <c r="I188" i="2" s="1"/>
  <c r="D186" i="2"/>
  <c r="E186" i="2"/>
  <c r="F186" i="2"/>
  <c r="G187" i="2"/>
  <c r="G186" i="2" s="1"/>
  <c r="H187" i="2"/>
  <c r="H186" i="2" s="1"/>
  <c r="K187" i="2"/>
  <c r="K186" i="2" s="1"/>
  <c r="J287" i="2"/>
  <c r="I287" i="2" s="1"/>
  <c r="J286" i="2"/>
  <c r="I286" i="2" s="1"/>
  <c r="J285" i="2"/>
  <c r="I285" i="2"/>
  <c r="J284" i="2"/>
  <c r="I284" i="2" s="1"/>
  <c r="J283" i="2"/>
  <c r="I283" i="2" s="1"/>
  <c r="D271" i="2"/>
  <c r="E271" i="2"/>
  <c r="F271" i="2"/>
  <c r="G271" i="2"/>
  <c r="H271" i="2"/>
  <c r="K271" i="2"/>
  <c r="J272" i="2"/>
  <c r="J273" i="2"/>
  <c r="I273" i="2" s="1"/>
  <c r="J274" i="2"/>
  <c r="I274" i="2" s="1"/>
  <c r="J275" i="2"/>
  <c r="I275" i="2" s="1"/>
  <c r="J276" i="2"/>
  <c r="I276" i="2" s="1"/>
  <c r="J270" i="2"/>
  <c r="I270" i="2" s="1"/>
  <c r="J269" i="2"/>
  <c r="J266" i="2" s="1"/>
  <c r="J268" i="2"/>
  <c r="I268" i="2" s="1"/>
  <c r="J267" i="2"/>
  <c r="I267" i="2" s="1"/>
  <c r="J265" i="2"/>
  <c r="I265" i="2" s="1"/>
  <c r="J264" i="2"/>
  <c r="I264" i="2" s="1"/>
  <c r="J263" i="2"/>
  <c r="I263" i="2" s="1"/>
  <c r="J258" i="2"/>
  <c r="I258" i="2" s="1"/>
  <c r="J257" i="2"/>
  <c r="I257" i="2" s="1"/>
  <c r="J256" i="2"/>
  <c r="I256" i="2" s="1"/>
  <c r="J255" i="2"/>
  <c r="I255" i="2" s="1"/>
  <c r="J247" i="2"/>
  <c r="I247" i="2" s="1"/>
  <c r="J246" i="2"/>
  <c r="I246" i="2" s="1"/>
  <c r="J245" i="2"/>
  <c r="I245" i="2" s="1"/>
  <c r="J244" i="2"/>
  <c r="I244" i="2" s="1"/>
  <c r="J236" i="2"/>
  <c r="I236" i="2" s="1"/>
  <c r="J235" i="2"/>
  <c r="I235" i="2" s="1"/>
  <c r="J234" i="2"/>
  <c r="I234" i="2" s="1"/>
  <c r="J233" i="2"/>
  <c r="I233" i="2"/>
  <c r="J232" i="2"/>
  <c r="I232" i="2" s="1"/>
  <c r="J231" i="2"/>
  <c r="I231" i="2" s="1"/>
  <c r="K230" i="2"/>
  <c r="H230" i="2"/>
  <c r="G230" i="2"/>
  <c r="J230" i="2" s="1"/>
  <c r="J227" i="2"/>
  <c r="I227" i="2" s="1"/>
  <c r="J226" i="2"/>
  <c r="I226" i="2" s="1"/>
  <c r="J225" i="2"/>
  <c r="I225" i="2" s="1"/>
  <c r="I224" i="2" s="1"/>
  <c r="D237" i="2"/>
  <c r="E237" i="2"/>
  <c r="F237" i="2"/>
  <c r="G237" i="2"/>
  <c r="H237" i="2"/>
  <c r="H229" i="2" s="1"/>
  <c r="H228" i="2" s="1"/>
  <c r="I237" i="2"/>
  <c r="J237" i="2"/>
  <c r="K237" i="2"/>
  <c r="J223" i="2"/>
  <c r="I223" i="2" s="1"/>
  <c r="J222" i="2"/>
  <c r="I222" i="2" s="1"/>
  <c r="J221" i="2"/>
  <c r="I221" i="2" s="1"/>
  <c r="J220" i="2"/>
  <c r="I220" i="2" s="1"/>
  <c r="J218" i="2"/>
  <c r="I218" i="2" s="1"/>
  <c r="J217" i="2"/>
  <c r="I217" i="2" s="1"/>
  <c r="J216" i="2"/>
  <c r="I216" i="2" s="1"/>
  <c r="J215" i="2"/>
  <c r="I215" i="2"/>
  <c r="J214" i="2"/>
  <c r="I214" i="2" s="1"/>
  <c r="J212" i="2"/>
  <c r="I212" i="2" s="1"/>
  <c r="J211" i="2"/>
  <c r="I211" i="2" s="1"/>
  <c r="I210" i="2" s="1"/>
  <c r="G209" i="2"/>
  <c r="J209" i="2" s="1"/>
  <c r="I209" i="2" s="1"/>
  <c r="G208" i="2"/>
  <c r="J208" i="2" s="1"/>
  <c r="I208" i="2" s="1"/>
  <c r="D208" i="2"/>
  <c r="J206" i="2"/>
  <c r="I206" i="2" s="1"/>
  <c r="J205" i="2"/>
  <c r="I205" i="2" s="1"/>
  <c r="J204" i="2"/>
  <c r="I204" i="2" s="1"/>
  <c r="J203" i="2"/>
  <c r="I203" i="2" s="1"/>
  <c r="J201" i="2"/>
  <c r="I201" i="2"/>
  <c r="J200" i="2"/>
  <c r="I200" i="2" s="1"/>
  <c r="J199" i="2"/>
  <c r="I199" i="2" s="1"/>
  <c r="J198" i="2"/>
  <c r="I198" i="2" s="1"/>
  <c r="I197" i="2" s="1"/>
  <c r="D198" i="2"/>
  <c r="D197" i="2" s="1"/>
  <c r="J196" i="2"/>
  <c r="I196" i="2" s="1"/>
  <c r="J183" i="2"/>
  <c r="I183" i="2" s="1"/>
  <c r="J182" i="2"/>
  <c r="I182" i="2" s="1"/>
  <c r="D182" i="2"/>
  <c r="D181" i="2" s="1"/>
  <c r="J179" i="2"/>
  <c r="I179" i="2"/>
  <c r="J178" i="2"/>
  <c r="I178" i="2" s="1"/>
  <c r="D178" i="2"/>
  <c r="J154" i="2"/>
  <c r="I154" i="2" s="1"/>
  <c r="J153" i="2"/>
  <c r="I153" i="2" s="1"/>
  <c r="J151" i="2"/>
  <c r="I151" i="2" s="1"/>
  <c r="J150" i="2"/>
  <c r="I150" i="2" s="1"/>
  <c r="F150" i="2"/>
  <c r="E150" i="2"/>
  <c r="J148" i="2"/>
  <c r="I148" i="2" s="1"/>
  <c r="J147" i="2"/>
  <c r="I147" i="2" s="1"/>
  <c r="I146" i="2" s="1"/>
  <c r="F147" i="2"/>
  <c r="F146" i="2" s="1"/>
  <c r="E147" i="2"/>
  <c r="E146" i="2" s="1"/>
  <c r="D147" i="2"/>
  <c r="D146" i="2" s="1"/>
  <c r="J141" i="2"/>
  <c r="I141" i="2" s="1"/>
  <c r="I140" i="2" s="1"/>
  <c r="J138" i="2"/>
  <c r="I138" i="2" s="1"/>
  <c r="J137" i="2"/>
  <c r="I137" i="2" s="1"/>
  <c r="J136" i="2"/>
  <c r="I136" i="2" s="1"/>
  <c r="J135" i="2"/>
  <c r="I135" i="2" s="1"/>
  <c r="I134" i="2" s="1"/>
  <c r="F135" i="2"/>
  <c r="E135" i="2"/>
  <c r="E134" i="2" s="1"/>
  <c r="D135" i="2"/>
  <c r="D134" i="2" s="1"/>
  <c r="J132" i="2"/>
  <c r="I132" i="2" s="1"/>
  <c r="J131" i="2"/>
  <c r="I131" i="2" s="1"/>
  <c r="F131" i="2"/>
  <c r="E131" i="2"/>
  <c r="D131" i="2"/>
  <c r="D130" i="2" s="1"/>
  <c r="J126" i="2"/>
  <c r="I126" i="2" s="1"/>
  <c r="J125" i="2"/>
  <c r="I125" i="2" s="1"/>
  <c r="J120" i="2"/>
  <c r="I120" i="2" s="1"/>
  <c r="J119" i="2"/>
  <c r="I119" i="2" s="1"/>
  <c r="I118" i="2" s="1"/>
  <c r="F119" i="2"/>
  <c r="E119" i="2"/>
  <c r="E118" i="2" s="1"/>
  <c r="D119" i="2"/>
  <c r="D118" i="2" s="1"/>
  <c r="J116" i="2"/>
  <c r="J115" i="2" s="1"/>
  <c r="J113" i="2"/>
  <c r="I113" i="2" s="1"/>
  <c r="I112" i="2" s="1"/>
  <c r="N116" i="2"/>
  <c r="O115" i="2"/>
  <c r="O114" i="2"/>
  <c r="J111" i="2"/>
  <c r="I111" i="2" s="1"/>
  <c r="J110" i="2"/>
  <c r="I110" i="2" s="1"/>
  <c r="F110" i="2"/>
  <c r="E110" i="2"/>
  <c r="D110" i="2"/>
  <c r="J107" i="2"/>
  <c r="I107" i="2" s="1"/>
  <c r="J106" i="2"/>
  <c r="I106" i="2" s="1"/>
  <c r="J105" i="2"/>
  <c r="I105" i="2" s="1"/>
  <c r="J104" i="2"/>
  <c r="I104" i="2" s="1"/>
  <c r="J103" i="2"/>
  <c r="I103" i="2" s="1"/>
  <c r="J102" i="2"/>
  <c r="J101" i="2"/>
  <c r="I101" i="2" s="1"/>
  <c r="J97" i="2"/>
  <c r="J96" i="2" s="1"/>
  <c r="J94" i="2"/>
  <c r="I94" i="2" s="1"/>
  <c r="J93" i="2"/>
  <c r="I93" i="2" s="1"/>
  <c r="J92" i="2"/>
  <c r="I92" i="2" s="1"/>
  <c r="J88" i="2"/>
  <c r="I88" i="2" s="1"/>
  <c r="J86" i="2"/>
  <c r="I86" i="2" s="1"/>
  <c r="J85" i="2"/>
  <c r="I85" i="2" s="1"/>
  <c r="J84" i="2"/>
  <c r="I84" i="2" s="1"/>
  <c r="J83" i="2"/>
  <c r="I83" i="2" s="1"/>
  <c r="J82" i="2"/>
  <c r="J80" i="2" s="1"/>
  <c r="J81" i="2"/>
  <c r="I81" i="2" s="1"/>
  <c r="J77" i="2"/>
  <c r="I77" i="2" s="1"/>
  <c r="I75" i="2" s="1"/>
  <c r="I16" i="2" s="1"/>
  <c r="J71" i="2"/>
  <c r="I71" i="2" s="1"/>
  <c r="J70" i="2"/>
  <c r="I70" i="2" s="1"/>
  <c r="J68" i="2"/>
  <c r="I68" i="2" s="1"/>
  <c r="J67" i="2"/>
  <c r="I67" i="2" s="1"/>
  <c r="J66" i="2"/>
  <c r="I66" i="2" s="1"/>
  <c r="J65" i="2"/>
  <c r="I65" i="2"/>
  <c r="J64" i="2"/>
  <c r="I64" i="2" s="1"/>
  <c r="J63" i="2"/>
  <c r="I63" i="2" s="1"/>
  <c r="J62" i="2"/>
  <c r="I62" i="2" s="1"/>
  <c r="J60" i="2"/>
  <c r="I60" i="2"/>
  <c r="J58" i="2"/>
  <c r="I58" i="2" s="1"/>
  <c r="J57" i="2"/>
  <c r="I57" i="2" s="1"/>
  <c r="J56" i="2"/>
  <c r="I56" i="2" s="1"/>
  <c r="J55" i="2"/>
  <c r="I55" i="2" s="1"/>
  <c r="J54" i="2"/>
  <c r="I54" i="2" s="1"/>
  <c r="J52" i="2"/>
  <c r="I52" i="2" s="1"/>
  <c r="J51" i="2"/>
  <c r="I51" i="2" s="1"/>
  <c r="J50" i="2"/>
  <c r="I50" i="2" s="1"/>
  <c r="J49" i="2"/>
  <c r="I49" i="2" s="1"/>
  <c r="J48" i="2"/>
  <c r="I48" i="2" s="1"/>
  <c r="J47" i="2"/>
  <c r="I47" i="2" s="1"/>
  <c r="J46" i="2"/>
  <c r="I46" i="2" s="1"/>
  <c r="D112" i="2"/>
  <c r="E112" i="2"/>
  <c r="F112" i="2"/>
  <c r="G112" i="2"/>
  <c r="H112" i="2"/>
  <c r="K112" i="2"/>
  <c r="D115" i="2"/>
  <c r="E115" i="2"/>
  <c r="F115" i="2"/>
  <c r="G115" i="2"/>
  <c r="H115" i="2"/>
  <c r="K115" i="2"/>
  <c r="F118" i="2"/>
  <c r="G118" i="2"/>
  <c r="H118" i="2"/>
  <c r="J118" i="2"/>
  <c r="K118" i="2"/>
  <c r="D121" i="2"/>
  <c r="E121" i="2"/>
  <c r="F121" i="2"/>
  <c r="G121" i="2"/>
  <c r="H121" i="2"/>
  <c r="I121" i="2"/>
  <c r="J121" i="2"/>
  <c r="K121" i="2"/>
  <c r="D124" i="2"/>
  <c r="E124" i="2"/>
  <c r="F124" i="2"/>
  <c r="G124" i="2"/>
  <c r="H124" i="2"/>
  <c r="K124" i="2"/>
  <c r="D127" i="2"/>
  <c r="E127" i="2"/>
  <c r="F127" i="2"/>
  <c r="G127" i="2"/>
  <c r="H127" i="2"/>
  <c r="I127" i="2"/>
  <c r="J127" i="2"/>
  <c r="K127" i="2"/>
  <c r="E130" i="2"/>
  <c r="F130" i="2"/>
  <c r="G130" i="2"/>
  <c r="H130" i="2"/>
  <c r="K130" i="2"/>
  <c r="F134" i="2"/>
  <c r="G134" i="2"/>
  <c r="H134" i="2"/>
  <c r="J134" i="2"/>
  <c r="K134" i="2"/>
  <c r="D140" i="2"/>
  <c r="E140" i="2"/>
  <c r="F140" i="2"/>
  <c r="G140" i="2"/>
  <c r="H140" i="2"/>
  <c r="J140" i="2"/>
  <c r="K140" i="2"/>
  <c r="G146" i="2"/>
  <c r="H146" i="2"/>
  <c r="K146" i="2"/>
  <c r="D149" i="2"/>
  <c r="E149" i="2"/>
  <c r="F149" i="2"/>
  <c r="G149" i="2"/>
  <c r="H149" i="2"/>
  <c r="K149" i="2"/>
  <c r="D152" i="2"/>
  <c r="E152" i="2"/>
  <c r="F152" i="2"/>
  <c r="G152" i="2"/>
  <c r="H152" i="2"/>
  <c r="K152" i="2"/>
  <c r="D155" i="2"/>
  <c r="E155" i="2"/>
  <c r="F155" i="2"/>
  <c r="G155" i="2"/>
  <c r="H155" i="2"/>
  <c r="I155" i="2"/>
  <c r="J155" i="2"/>
  <c r="K155" i="2"/>
  <c r="D160" i="2"/>
  <c r="E160" i="2"/>
  <c r="F160" i="2"/>
  <c r="G160" i="2"/>
  <c r="H160" i="2"/>
  <c r="I160" i="2"/>
  <c r="J160" i="2"/>
  <c r="K160" i="2"/>
  <c r="D164" i="2"/>
  <c r="E164" i="2"/>
  <c r="F164" i="2"/>
  <c r="G164" i="2"/>
  <c r="H164" i="2"/>
  <c r="I164" i="2"/>
  <c r="J164" i="2"/>
  <c r="K164" i="2"/>
  <c r="D168" i="2"/>
  <c r="D167" i="2" s="1"/>
  <c r="E168" i="2"/>
  <c r="F168" i="2"/>
  <c r="G168" i="2"/>
  <c r="H168" i="2"/>
  <c r="I168" i="2"/>
  <c r="J168" i="2"/>
  <c r="K168" i="2"/>
  <c r="K167" i="2" s="1"/>
  <c r="D172" i="2"/>
  <c r="E172" i="2"/>
  <c r="F172" i="2"/>
  <c r="G172" i="2"/>
  <c r="G167" i="2" s="1"/>
  <c r="H172" i="2"/>
  <c r="H167" i="2" s="1"/>
  <c r="I172" i="2"/>
  <c r="I167" i="2" s="1"/>
  <c r="J172" i="2"/>
  <c r="K172" i="2"/>
  <c r="D177" i="2"/>
  <c r="E177" i="2"/>
  <c r="F177" i="2"/>
  <c r="G177" i="2"/>
  <c r="H177" i="2"/>
  <c r="K177" i="2"/>
  <c r="E181" i="2"/>
  <c r="F181" i="2"/>
  <c r="G181" i="2"/>
  <c r="H181" i="2"/>
  <c r="K181" i="2"/>
  <c r="E197" i="2"/>
  <c r="F197" i="2"/>
  <c r="G197" i="2"/>
  <c r="H197" i="2"/>
  <c r="J197" i="2"/>
  <c r="K197" i="2"/>
  <c r="D202" i="2"/>
  <c r="E202" i="2"/>
  <c r="F202" i="2"/>
  <c r="G202" i="2"/>
  <c r="H202" i="2"/>
  <c r="K202" i="2"/>
  <c r="D210" i="2"/>
  <c r="E210" i="2"/>
  <c r="F210" i="2"/>
  <c r="G210" i="2"/>
  <c r="H210" i="2"/>
  <c r="K210" i="2"/>
  <c r="D213" i="2"/>
  <c r="E213" i="2"/>
  <c r="E207" i="2" s="1"/>
  <c r="F213" i="2"/>
  <c r="G213" i="2"/>
  <c r="H213" i="2"/>
  <c r="J213" i="2"/>
  <c r="K213" i="2"/>
  <c r="D219" i="2"/>
  <c r="E219" i="2"/>
  <c r="F219" i="2"/>
  <c r="G219" i="2"/>
  <c r="H219" i="2"/>
  <c r="K219" i="2"/>
  <c r="D224" i="2"/>
  <c r="E224" i="2"/>
  <c r="F224" i="2"/>
  <c r="G224" i="2"/>
  <c r="H224" i="2"/>
  <c r="K224" i="2"/>
  <c r="D240" i="2"/>
  <c r="E240" i="2"/>
  <c r="F240" i="2"/>
  <c r="G240" i="2"/>
  <c r="H240" i="2"/>
  <c r="I240" i="2"/>
  <c r="J240" i="2"/>
  <c r="K240" i="2"/>
  <c r="D243" i="2"/>
  <c r="E243" i="2"/>
  <c r="F243" i="2"/>
  <c r="G243" i="2"/>
  <c r="H243" i="2"/>
  <c r="J243" i="2"/>
  <c r="K243" i="2"/>
  <c r="K229" i="2" s="1"/>
  <c r="K228" i="2" s="1"/>
  <c r="D248" i="2"/>
  <c r="E248" i="2"/>
  <c r="F248" i="2"/>
  <c r="G248" i="2"/>
  <c r="H248" i="2"/>
  <c r="I248" i="2"/>
  <c r="J248" i="2"/>
  <c r="K248" i="2"/>
  <c r="D259" i="2"/>
  <c r="D19" i="2" s="1"/>
  <c r="E259" i="2"/>
  <c r="E19" i="2" s="1"/>
  <c r="F259" i="2"/>
  <c r="F19" i="2" s="1"/>
  <c r="G259" i="2"/>
  <c r="G19" i="2" s="1"/>
  <c r="H259" i="2"/>
  <c r="H19" i="2" s="1"/>
  <c r="K259" i="2"/>
  <c r="K19" i="2" s="1"/>
  <c r="D266" i="2"/>
  <c r="D262" i="2" s="1"/>
  <c r="D261" i="2" s="1"/>
  <c r="D260" i="2" s="1"/>
  <c r="D13" i="2" s="1"/>
  <c r="E266" i="2"/>
  <c r="F266" i="2"/>
  <c r="G266" i="2"/>
  <c r="H266" i="2"/>
  <c r="K266" i="2"/>
  <c r="D281" i="2"/>
  <c r="D280" i="2" s="1"/>
  <c r="D279" i="2" s="1"/>
  <c r="D14" i="2" s="1"/>
  <c r="E281" i="2"/>
  <c r="E280" i="2" s="1"/>
  <c r="E279" i="2" s="1"/>
  <c r="E14" i="2" s="1"/>
  <c r="F281" i="2"/>
  <c r="F280" i="2" s="1"/>
  <c r="F279" i="2" s="1"/>
  <c r="F14" i="2" s="1"/>
  <c r="G281" i="2"/>
  <c r="G280" i="2" s="1"/>
  <c r="G279" i="2" s="1"/>
  <c r="G14" i="2" s="1"/>
  <c r="H281" i="2"/>
  <c r="H280" i="2" s="1"/>
  <c r="H279" i="2" s="1"/>
  <c r="H14" i="2" s="1"/>
  <c r="J281" i="2"/>
  <c r="J280" i="2" s="1"/>
  <c r="J279" i="2" s="1"/>
  <c r="J14" i="2" s="1"/>
  <c r="K281" i="2"/>
  <c r="K280" i="2" s="1"/>
  <c r="K279" i="2" s="1"/>
  <c r="K278" i="2" s="1"/>
  <c r="K277" i="2" s="1"/>
  <c r="D282" i="2"/>
  <c r="E282" i="2"/>
  <c r="F282" i="2"/>
  <c r="G282" i="2"/>
  <c r="H282" i="2"/>
  <c r="J282" i="2"/>
  <c r="K282" i="2"/>
  <c r="D288" i="2"/>
  <c r="D15" i="2" s="1"/>
  <c r="D289" i="2"/>
  <c r="E289" i="2"/>
  <c r="F289" i="2"/>
  <c r="G289" i="2"/>
  <c r="H289" i="2"/>
  <c r="I289" i="2"/>
  <c r="J289" i="2"/>
  <c r="K289" i="2"/>
  <c r="D293" i="2"/>
  <c r="E293" i="2"/>
  <c r="E288" i="2" s="1"/>
  <c r="E15" i="2" s="1"/>
  <c r="F293" i="2"/>
  <c r="G293" i="2"/>
  <c r="H293" i="2"/>
  <c r="H288" i="2" s="1"/>
  <c r="H15" i="2" s="1"/>
  <c r="I293" i="2"/>
  <c r="I288" i="2" s="1"/>
  <c r="I15" i="2" s="1"/>
  <c r="J293" i="2"/>
  <c r="K293" i="2"/>
  <c r="K288" i="2" s="1"/>
  <c r="K15" i="2" s="1"/>
  <c r="D305" i="2"/>
  <c r="D304" i="2" s="1"/>
  <c r="D303" i="2" s="1"/>
  <c r="D302" i="2" s="1"/>
  <c r="E305" i="2"/>
  <c r="E304" i="2" s="1"/>
  <c r="E303" i="2" s="1"/>
  <c r="E302" i="2" s="1"/>
  <c r="F305" i="2"/>
  <c r="F304" i="2" s="1"/>
  <c r="F303" i="2" s="1"/>
  <c r="F302" i="2" s="1"/>
  <c r="G305" i="2"/>
  <c r="G304" i="2" s="1"/>
  <c r="G303" i="2" s="1"/>
  <c r="G302" i="2" s="1"/>
  <c r="H305" i="2"/>
  <c r="H304" i="2" s="1"/>
  <c r="H303" i="2" s="1"/>
  <c r="H302" i="2" s="1"/>
  <c r="I305" i="2"/>
  <c r="I304" i="2" s="1"/>
  <c r="I303" i="2" s="1"/>
  <c r="I302" i="2" s="1"/>
  <c r="J305" i="2"/>
  <c r="J304" i="2" s="1"/>
  <c r="J303" i="2" s="1"/>
  <c r="J302" i="2" s="1"/>
  <c r="K305" i="2"/>
  <c r="K304" i="2" s="1"/>
  <c r="K303" i="2" s="1"/>
  <c r="K302" i="2" s="1"/>
  <c r="D109" i="2"/>
  <c r="E109" i="2"/>
  <c r="F109" i="2"/>
  <c r="G109" i="2"/>
  <c r="H109" i="2"/>
  <c r="K109" i="2"/>
  <c r="D100" i="2"/>
  <c r="D99" i="2" s="1"/>
  <c r="E100" i="2"/>
  <c r="E99" i="2" s="1"/>
  <c r="F100" i="2"/>
  <c r="F99" i="2" s="1"/>
  <c r="G100" i="2"/>
  <c r="G99" i="2" s="1"/>
  <c r="H100" i="2"/>
  <c r="H99" i="2" s="1"/>
  <c r="K100" i="2"/>
  <c r="K99" i="2" s="1"/>
  <c r="K91" i="2" s="1"/>
  <c r="D80" i="2"/>
  <c r="D79" i="2" s="1"/>
  <c r="E80" i="2"/>
  <c r="E79" i="2" s="1"/>
  <c r="E18" i="2" s="1"/>
  <c r="F80" i="2"/>
  <c r="F79" i="2" s="1"/>
  <c r="F18" i="2" s="1"/>
  <c r="G80" i="2"/>
  <c r="G79" i="2" s="1"/>
  <c r="G18" i="2" s="1"/>
  <c r="H80" i="2"/>
  <c r="H79" i="2" s="1"/>
  <c r="H18" i="2" s="1"/>
  <c r="K80" i="2"/>
  <c r="K79" i="2" s="1"/>
  <c r="K18" i="2" s="1"/>
  <c r="D75" i="2"/>
  <c r="D16" i="2" s="1"/>
  <c r="E75" i="2"/>
  <c r="E16" i="2" s="1"/>
  <c r="F75" i="2"/>
  <c r="F16" i="2" s="1"/>
  <c r="G75" i="2"/>
  <c r="G16" i="2" s="1"/>
  <c r="H75" i="2"/>
  <c r="H16" i="2" s="1"/>
  <c r="J75" i="2"/>
  <c r="J16" i="2" s="1"/>
  <c r="K75" i="2"/>
  <c r="K16" i="2" s="1"/>
  <c r="D73" i="2"/>
  <c r="D72" i="2" s="1"/>
  <c r="D12" i="2" s="1"/>
  <c r="E73" i="2"/>
  <c r="E72" i="2" s="1"/>
  <c r="E12" i="2" s="1"/>
  <c r="F73" i="2"/>
  <c r="F72" i="2" s="1"/>
  <c r="F12" i="2" s="1"/>
  <c r="G73" i="2"/>
  <c r="G72" i="2" s="1"/>
  <c r="G12" i="2" s="1"/>
  <c r="H73" i="2"/>
  <c r="H72" i="2" s="1"/>
  <c r="H12" i="2" s="1"/>
  <c r="I73" i="2"/>
  <c r="I72" i="2" s="1"/>
  <c r="I12" i="2" s="1"/>
  <c r="J73" i="2"/>
  <c r="J72" i="2" s="1"/>
  <c r="J12" i="2" s="1"/>
  <c r="K73" i="2"/>
  <c r="K72" i="2" s="1"/>
  <c r="K12" i="2" s="1"/>
  <c r="D69" i="2"/>
  <c r="E69" i="2"/>
  <c r="F69" i="2"/>
  <c r="G69" i="2"/>
  <c r="H69" i="2"/>
  <c r="K69" i="2"/>
  <c r="D61" i="2"/>
  <c r="E61" i="2"/>
  <c r="F61" i="2"/>
  <c r="G61" i="2"/>
  <c r="H61" i="2"/>
  <c r="K61" i="2"/>
  <c r="D59" i="2"/>
  <c r="E59" i="2"/>
  <c r="F59" i="2"/>
  <c r="G59" i="2"/>
  <c r="H59" i="2"/>
  <c r="I59" i="2"/>
  <c r="J59" i="2"/>
  <c r="K59" i="2"/>
  <c r="J43" i="2"/>
  <c r="I43" i="2" s="1"/>
  <c r="I37" i="2" s="1"/>
  <c r="D37" i="2"/>
  <c r="E37" i="2"/>
  <c r="F37" i="2"/>
  <c r="G37" i="2"/>
  <c r="H37" i="2"/>
  <c r="J37" i="2"/>
  <c r="K37" i="2"/>
  <c r="D35" i="2"/>
  <c r="E35" i="2"/>
  <c r="F35" i="2"/>
  <c r="G35" i="2"/>
  <c r="H35" i="2"/>
  <c r="K35" i="2"/>
  <c r="J36" i="2"/>
  <c r="I36" i="2" s="1"/>
  <c r="I35" i="2" s="1"/>
  <c r="J34" i="2"/>
  <c r="I34" i="2" s="1"/>
  <c r="J33" i="2"/>
  <c r="I33" i="2" s="1"/>
  <c r="J32" i="2"/>
  <c r="I32" i="2" s="1"/>
  <c r="J31" i="2"/>
  <c r="I31" i="2" s="1"/>
  <c r="J30" i="2"/>
  <c r="I30" i="2" s="1"/>
  <c r="J29" i="2"/>
  <c r="I29" i="2" s="1"/>
  <c r="J28" i="2"/>
  <c r="I28" i="2"/>
  <c r="J27" i="2"/>
  <c r="I27" i="2" s="1"/>
  <c r="J26" i="2"/>
  <c r="I26" i="2" s="1"/>
  <c r="I107" i="1" l="1"/>
  <c r="H108" i="1"/>
  <c r="G108" i="1" s="1"/>
  <c r="I15" i="1"/>
  <c r="H94" i="1"/>
  <c r="G94" i="1" s="1"/>
  <c r="I54" i="1"/>
  <c r="I69" i="2"/>
  <c r="I181" i="2"/>
  <c r="G288" i="2"/>
  <c r="G15" i="2" s="1"/>
  <c r="J130" i="2"/>
  <c r="F288" i="2"/>
  <c r="F15" i="2" s="1"/>
  <c r="I109" i="2"/>
  <c r="I25" i="2"/>
  <c r="I24" i="2" s="1"/>
  <c r="I10" i="2" s="1"/>
  <c r="J79" i="2"/>
  <c r="J78" i="2" s="1"/>
  <c r="J17" i="2" s="1"/>
  <c r="J100" i="2"/>
  <c r="J99" i="2" s="1"/>
  <c r="J91" i="2" s="1"/>
  <c r="I152" i="2"/>
  <c r="I243" i="2"/>
  <c r="H91" i="2"/>
  <c r="F167" i="2"/>
  <c r="G91" i="2"/>
  <c r="J288" i="2"/>
  <c r="J15" i="2" s="1"/>
  <c r="F91" i="2"/>
  <c r="I130" i="2"/>
  <c r="I177" i="2"/>
  <c r="I213" i="2"/>
  <c r="D78" i="2"/>
  <c r="D17" i="2" s="1"/>
  <c r="D18" i="2"/>
  <c r="I97" i="2"/>
  <c r="I96" i="2" s="1"/>
  <c r="I116" i="2"/>
  <c r="I115" i="2" s="1"/>
  <c r="E185" i="2"/>
  <c r="E91" i="2"/>
  <c r="D91" i="2"/>
  <c r="J167" i="2"/>
  <c r="F24" i="2"/>
  <c r="J35" i="2"/>
  <c r="I187" i="2"/>
  <c r="E24" i="2"/>
  <c r="D24" i="2"/>
  <c r="D10" i="2" s="1"/>
  <c r="H207" i="2"/>
  <c r="H185" i="2" s="1"/>
  <c r="J149" i="2"/>
  <c r="J145" i="2" s="1"/>
  <c r="E133" i="2"/>
  <c r="E108" i="2" s="1"/>
  <c r="J202" i="2"/>
  <c r="K24" i="2"/>
  <c r="E262" i="2"/>
  <c r="E261" i="2" s="1"/>
  <c r="E260" i="2" s="1"/>
  <c r="E13" i="2" s="1"/>
  <c r="E167" i="2"/>
  <c r="J112" i="2"/>
  <c r="I61" i="2"/>
  <c r="J25" i="2"/>
  <c r="J24" i="2" s="1"/>
  <c r="I124" i="2"/>
  <c r="H24" i="2"/>
  <c r="H10" i="2" s="1"/>
  <c r="K14" i="2"/>
  <c r="K133" i="2"/>
  <c r="K108" i="2" s="1"/>
  <c r="K90" i="2" s="1"/>
  <c r="K89" i="2" s="1"/>
  <c r="I149" i="2"/>
  <c r="I145" i="2" s="1"/>
  <c r="G24" i="2"/>
  <c r="G10" i="2" s="1"/>
  <c r="K10" i="2"/>
  <c r="F10" i="2"/>
  <c r="O111" i="2"/>
  <c r="I186" i="2"/>
  <c r="J187" i="2"/>
  <c r="J186" i="2" s="1"/>
  <c r="I281" i="2"/>
  <c r="I280" i="2" s="1"/>
  <c r="I279" i="2" s="1"/>
  <c r="I14" i="2" s="1"/>
  <c r="I282" i="2"/>
  <c r="J271" i="2"/>
  <c r="J262" i="2" s="1"/>
  <c r="J261" i="2" s="1"/>
  <c r="J260" i="2" s="1"/>
  <c r="J13" i="2" s="1"/>
  <c r="I272" i="2"/>
  <c r="I271" i="2" s="1"/>
  <c r="G262" i="2"/>
  <c r="G261" i="2" s="1"/>
  <c r="G260" i="2" s="1"/>
  <c r="F262" i="2"/>
  <c r="F261" i="2" s="1"/>
  <c r="F260" i="2" s="1"/>
  <c r="F13" i="2" s="1"/>
  <c r="H262" i="2"/>
  <c r="H261" i="2" s="1"/>
  <c r="H260" i="2" s="1"/>
  <c r="H13" i="2" s="1"/>
  <c r="K262" i="2"/>
  <c r="K261" i="2" s="1"/>
  <c r="K260" i="2" s="1"/>
  <c r="K13" i="2" s="1"/>
  <c r="I269" i="2"/>
  <c r="I266" i="2" s="1"/>
  <c r="I230" i="2"/>
  <c r="I229" i="2" s="1"/>
  <c r="I228" i="2" s="1"/>
  <c r="E229" i="2"/>
  <c r="E228" i="2" s="1"/>
  <c r="D229" i="2"/>
  <c r="D228" i="2" s="1"/>
  <c r="G229" i="2"/>
  <c r="G228" i="2" s="1"/>
  <c r="F229" i="2"/>
  <c r="F228" i="2" s="1"/>
  <c r="J229" i="2"/>
  <c r="J228" i="2" s="1"/>
  <c r="J224" i="2"/>
  <c r="I219" i="2"/>
  <c r="J219" i="2"/>
  <c r="F207" i="2"/>
  <c r="F185" i="2" s="1"/>
  <c r="D207" i="2"/>
  <c r="J210" i="2"/>
  <c r="K207" i="2"/>
  <c r="K185" i="2" s="1"/>
  <c r="G207" i="2"/>
  <c r="G185" i="2" s="1"/>
  <c r="J207" i="2"/>
  <c r="I207" i="2"/>
  <c r="I202" i="2"/>
  <c r="J181" i="2"/>
  <c r="J177" i="2"/>
  <c r="J152" i="2"/>
  <c r="K145" i="2"/>
  <c r="F145" i="2"/>
  <c r="G145" i="2"/>
  <c r="J146" i="2"/>
  <c r="I133" i="2"/>
  <c r="J133" i="2"/>
  <c r="G133" i="2"/>
  <c r="M110" i="2" s="1"/>
  <c r="H133" i="2"/>
  <c r="H108" i="2" s="1"/>
  <c r="H90" i="2" s="1"/>
  <c r="H89" i="2" s="1"/>
  <c r="F133" i="2"/>
  <c r="F108" i="2" s="1"/>
  <c r="F90" i="2" s="1"/>
  <c r="D133" i="2"/>
  <c r="J124" i="2"/>
  <c r="J109" i="2"/>
  <c r="J259" i="2"/>
  <c r="J19" i="2" s="1"/>
  <c r="I259" i="2"/>
  <c r="I19" i="2" s="1"/>
  <c r="I102" i="2"/>
  <c r="I100" i="2" s="1"/>
  <c r="I99" i="2" s="1"/>
  <c r="I82" i="2"/>
  <c r="I80" i="2" s="1"/>
  <c r="I79" i="2" s="1"/>
  <c r="I18" i="2" s="1"/>
  <c r="J69" i="2"/>
  <c r="J61" i="2"/>
  <c r="J278" i="2"/>
  <c r="J277" i="2" s="1"/>
  <c r="J301" i="2"/>
  <c r="J300" i="2" s="1"/>
  <c r="J299" i="2"/>
  <c r="J298" i="2" s="1"/>
  <c r="J297" i="2" s="1"/>
  <c r="H278" i="2"/>
  <c r="H277" i="2" s="1"/>
  <c r="H301" i="2"/>
  <c r="H300" i="2" s="1"/>
  <c r="H299" i="2"/>
  <c r="H298" i="2" s="1"/>
  <c r="H297" i="2" s="1"/>
  <c r="I301" i="2"/>
  <c r="I300" i="2" s="1"/>
  <c r="I299" i="2"/>
  <c r="I298" i="2" s="1"/>
  <c r="I297" i="2" s="1"/>
  <c r="E299" i="2"/>
  <c r="E298" i="2" s="1"/>
  <c r="E297" i="2" s="1"/>
  <c r="E301" i="2"/>
  <c r="E300" i="2" s="1"/>
  <c r="G278" i="2"/>
  <c r="G277" i="2" s="1"/>
  <c r="G299" i="2"/>
  <c r="G298" i="2" s="1"/>
  <c r="G297" i="2" s="1"/>
  <c r="G301" i="2"/>
  <c r="G300" i="2" s="1"/>
  <c r="K301" i="2"/>
  <c r="K300" i="2" s="1"/>
  <c r="K299" i="2"/>
  <c r="K298" i="2" s="1"/>
  <c r="K297" i="2" s="1"/>
  <c r="D299" i="2"/>
  <c r="D298" i="2" s="1"/>
  <c r="D297" i="2" s="1"/>
  <c r="D301" i="2"/>
  <c r="D300" i="2" s="1"/>
  <c r="F278" i="2"/>
  <c r="F277" i="2" s="1"/>
  <c r="E278" i="2"/>
  <c r="E277" i="2" s="1"/>
  <c r="D278" i="2"/>
  <c r="D277" i="2" s="1"/>
  <c r="E145" i="2"/>
  <c r="F299" i="2"/>
  <c r="F298" i="2" s="1"/>
  <c r="F297" i="2" s="1"/>
  <c r="F301" i="2"/>
  <c r="F300" i="2" s="1"/>
  <c r="H145" i="2"/>
  <c r="D145" i="2"/>
  <c r="D108" i="2"/>
  <c r="K78" i="2"/>
  <c r="K17" i="2" s="1"/>
  <c r="E78" i="2"/>
  <c r="E17" i="2" s="1"/>
  <c r="H78" i="2"/>
  <c r="H17" i="2" s="1"/>
  <c r="F78" i="2"/>
  <c r="F17" i="2" s="1"/>
  <c r="G78" i="2"/>
  <c r="G17" i="2" s="1"/>
  <c r="I53" i="1" l="1"/>
  <c r="I9" i="1" s="1"/>
  <c r="H107" i="1"/>
  <c r="G107" i="1" s="1"/>
  <c r="I103" i="1"/>
  <c r="H103" i="1" s="1"/>
  <c r="G103" i="1" s="1"/>
  <c r="D90" i="2"/>
  <c r="I108" i="2"/>
  <c r="D185" i="2"/>
  <c r="D89" i="2" s="1"/>
  <c r="D53" i="2" s="1"/>
  <c r="D45" i="2" s="1"/>
  <c r="D44" i="2" s="1"/>
  <c r="D23" i="2" s="1"/>
  <c r="J18" i="2"/>
  <c r="F89" i="2"/>
  <c r="F53" i="2" s="1"/>
  <c r="F45" i="2" s="1"/>
  <c r="F44" i="2" s="1"/>
  <c r="J185" i="2"/>
  <c r="I185" i="2"/>
  <c r="E90" i="2"/>
  <c r="E89" i="2" s="1"/>
  <c r="E53" i="2" s="1"/>
  <c r="E45" i="2" s="1"/>
  <c r="E44" i="2" s="1"/>
  <c r="E23" i="2" s="1"/>
  <c r="I91" i="2"/>
  <c r="I90" i="2" s="1"/>
  <c r="I89" i="2" s="1"/>
  <c r="O110" i="2"/>
  <c r="E10" i="2"/>
  <c r="G13" i="2"/>
  <c r="M113" i="2"/>
  <c r="O113" i="2" s="1"/>
  <c r="J10" i="2"/>
  <c r="I278" i="2"/>
  <c r="I277" i="2" s="1"/>
  <c r="I262" i="2"/>
  <c r="I261" i="2" s="1"/>
  <c r="I260" i="2" s="1"/>
  <c r="I13" i="2" s="1"/>
  <c r="K53" i="2"/>
  <c r="K45" i="2" s="1"/>
  <c r="K44" i="2" s="1"/>
  <c r="H53" i="2"/>
  <c r="H45" i="2" s="1"/>
  <c r="H44" i="2" s="1"/>
  <c r="H11" i="2" s="1"/>
  <c r="H9" i="2" s="1"/>
  <c r="H8" i="2" s="1"/>
  <c r="G108" i="2"/>
  <c r="J108" i="2"/>
  <c r="I78" i="2"/>
  <c r="I17" i="2" s="1"/>
  <c r="I53" i="2"/>
  <c r="I45" i="2" s="1"/>
  <c r="I44" i="2" s="1"/>
  <c r="I8" i="1" l="1"/>
  <c r="H23" i="2"/>
  <c r="H22" i="2" s="1"/>
  <c r="E22" i="2"/>
  <c r="D22" i="2"/>
  <c r="I87" i="2"/>
  <c r="I11" i="2"/>
  <c r="I23" i="2"/>
  <c r="I22" i="2" s="1"/>
  <c r="F87" i="2"/>
  <c r="F11" i="2"/>
  <c r="F23" i="2"/>
  <c r="D87" i="2"/>
  <c r="D11" i="2"/>
  <c r="M108" i="2"/>
  <c r="G90" i="2"/>
  <c r="G89" i="2" s="1"/>
  <c r="G53" i="2" s="1"/>
  <c r="G45" i="2" s="1"/>
  <c r="G44" i="2" s="1"/>
  <c r="K11" i="2"/>
  <c r="K23" i="2"/>
  <c r="K22" i="2" s="1"/>
  <c r="H21" i="2"/>
  <c r="H20" i="2" s="1"/>
  <c r="E87" i="2"/>
  <c r="E11" i="2"/>
  <c r="J90" i="2"/>
  <c r="J89" i="2" s="1"/>
  <c r="J53" i="2" s="1"/>
  <c r="J45" i="2" s="1"/>
  <c r="J44" i="2" s="1"/>
  <c r="H87" i="2"/>
  <c r="K87" i="2"/>
  <c r="J11" i="2" l="1"/>
  <c r="J23" i="2"/>
  <c r="J22" i="2" s="1"/>
  <c r="J87" i="2"/>
  <c r="G11" i="2"/>
  <c r="M112" i="2"/>
  <c r="O112" i="2" s="1"/>
  <c r="G23" i="2"/>
  <c r="G22" i="2" s="1"/>
  <c r="E21" i="2"/>
  <c r="E9" i="2"/>
  <c r="F9" i="2"/>
  <c r="F21" i="2"/>
  <c r="F22" i="2"/>
  <c r="O108" i="2"/>
  <c r="I21" i="2"/>
  <c r="I20" i="2" s="1"/>
  <c r="I9" i="2"/>
  <c r="I8" i="2" s="1"/>
  <c r="K9" i="2"/>
  <c r="K8" i="2" s="1"/>
  <c r="K21" i="2"/>
  <c r="K20" i="2" s="1"/>
  <c r="D21" i="2"/>
  <c r="D9" i="2"/>
  <c r="G87" i="2"/>
  <c r="D8" i="2" l="1"/>
  <c r="F8" i="2"/>
  <c r="D20" i="2"/>
  <c r="E8" i="2"/>
  <c r="F20" i="2"/>
  <c r="E20" i="2"/>
  <c r="G9" i="2"/>
  <c r="G8" i="2" s="1"/>
  <c r="G21" i="2"/>
  <c r="G20" i="2" s="1"/>
  <c r="M109" i="2"/>
  <c r="J9" i="2"/>
  <c r="J8" i="2" s="1"/>
  <c r="J21" i="2"/>
  <c r="J20" i="2" s="1"/>
  <c r="C271" i="2" l="1"/>
  <c r="C164" i="2"/>
  <c r="C248" i="2" l="1"/>
  <c r="C155" i="2" l="1"/>
  <c r="C240" i="2" l="1"/>
  <c r="C230" i="2"/>
  <c r="C219" i="2"/>
  <c r="C197" i="2"/>
  <c r="C187" i="2"/>
  <c r="C186" i="2" s="1"/>
  <c r="C140" i="2"/>
  <c r="C37" i="2"/>
  <c r="C111" i="1"/>
  <c r="D111" i="1"/>
  <c r="E111" i="1"/>
  <c r="H111" i="1" s="1"/>
  <c r="F111" i="1"/>
  <c r="C109" i="1"/>
  <c r="C108" i="1" s="1"/>
  <c r="C107" i="1" s="1"/>
  <c r="D109" i="1"/>
  <c r="D108" i="1" s="1"/>
  <c r="D107" i="1" s="1"/>
  <c r="E109" i="1"/>
  <c r="E108" i="1" s="1"/>
  <c r="E107" i="1" s="1"/>
  <c r="F109" i="1"/>
  <c r="F108" i="1" s="1"/>
  <c r="F107" i="1" s="1"/>
  <c r="C104" i="1"/>
  <c r="D104" i="1"/>
  <c r="E104" i="1"/>
  <c r="F104" i="1"/>
  <c r="C100" i="1"/>
  <c r="D100" i="1"/>
  <c r="E100" i="1"/>
  <c r="F100" i="1"/>
  <c r="C97" i="1"/>
  <c r="D97" i="1"/>
  <c r="D96" i="1" s="1"/>
  <c r="E97" i="1"/>
  <c r="E96" i="1" s="1"/>
  <c r="F97" i="1"/>
  <c r="F96" i="1" s="1"/>
  <c r="C94" i="1"/>
  <c r="D94" i="1"/>
  <c r="E94" i="1"/>
  <c r="F94" i="1"/>
  <c r="C92" i="1"/>
  <c r="C91" i="1" s="1"/>
  <c r="D92" i="1"/>
  <c r="E92" i="1"/>
  <c r="E91" i="1" s="1"/>
  <c r="F92" i="1"/>
  <c r="F91" i="1" s="1"/>
  <c r="C82" i="1"/>
  <c r="D82" i="1"/>
  <c r="E82" i="1"/>
  <c r="H82" i="1" s="1"/>
  <c r="F82" i="1"/>
  <c r="C69" i="1"/>
  <c r="D69" i="1"/>
  <c r="E69" i="1"/>
  <c r="H69" i="1" s="1"/>
  <c r="F69" i="1"/>
  <c r="C65" i="1"/>
  <c r="D65" i="1"/>
  <c r="E65" i="1"/>
  <c r="F65" i="1"/>
  <c r="C60" i="1"/>
  <c r="D60" i="1"/>
  <c r="E60" i="1"/>
  <c r="F60" i="1"/>
  <c r="F59" i="1" s="1"/>
  <c r="C57" i="1"/>
  <c r="D57" i="1"/>
  <c r="E57" i="1"/>
  <c r="F57" i="1"/>
  <c r="C55" i="1"/>
  <c r="C54" i="1" s="1"/>
  <c r="D55" i="1"/>
  <c r="E55" i="1"/>
  <c r="F55" i="1"/>
  <c r="F54" i="1" s="1"/>
  <c r="C30" i="1"/>
  <c r="C29" i="1" s="1"/>
  <c r="D30" i="1"/>
  <c r="D29" i="1" s="1"/>
  <c r="E30" i="1"/>
  <c r="F30" i="1"/>
  <c r="F29" i="1" s="1"/>
  <c r="C25" i="1"/>
  <c r="D25" i="1"/>
  <c r="E25" i="1"/>
  <c r="H25" i="1" s="1"/>
  <c r="F25" i="1"/>
  <c r="C17" i="1"/>
  <c r="C16" i="1" s="1"/>
  <c r="D17" i="1"/>
  <c r="E17" i="1"/>
  <c r="F17" i="1"/>
  <c r="C10" i="1"/>
  <c r="D10" i="1"/>
  <c r="E10" i="1"/>
  <c r="F10" i="1"/>
  <c r="C305" i="2"/>
  <c r="C304" i="2" s="1"/>
  <c r="C303" i="2" s="1"/>
  <c r="C302" i="2" s="1"/>
  <c r="C293" i="2"/>
  <c r="C289" i="2"/>
  <c r="C282" i="2"/>
  <c r="C281" i="2"/>
  <c r="C280" i="2" s="1"/>
  <c r="C279" i="2" s="1"/>
  <c r="C278" i="2" s="1"/>
  <c r="C277" i="2" s="1"/>
  <c r="C266" i="2"/>
  <c r="C259" i="2"/>
  <c r="C19" i="2" s="1"/>
  <c r="C243" i="2"/>
  <c r="C237" i="2"/>
  <c r="C224" i="2"/>
  <c r="C213" i="2"/>
  <c r="C210" i="2"/>
  <c r="C202" i="2"/>
  <c r="C181" i="2"/>
  <c r="C177" i="2"/>
  <c r="C172" i="2"/>
  <c r="C168" i="2"/>
  <c r="C160" i="2"/>
  <c r="C152" i="2"/>
  <c r="C149" i="2"/>
  <c r="C146" i="2"/>
  <c r="C134" i="2"/>
  <c r="C130" i="2"/>
  <c r="C127" i="2"/>
  <c r="C124" i="2"/>
  <c r="C121" i="2"/>
  <c r="C118" i="2"/>
  <c r="C115" i="2"/>
  <c r="C112" i="2"/>
  <c r="C109" i="2"/>
  <c r="C100" i="2"/>
  <c r="C99" i="2" s="1"/>
  <c r="C96" i="2"/>
  <c r="C80" i="2"/>
  <c r="C79" i="2" s="1"/>
  <c r="C78" i="2" s="1"/>
  <c r="C17" i="2" s="1"/>
  <c r="C75" i="2"/>
  <c r="C16" i="2" s="1"/>
  <c r="C73" i="2"/>
  <c r="C72" i="2" s="1"/>
  <c r="C12" i="2" s="1"/>
  <c r="C69" i="2"/>
  <c r="C61" i="2"/>
  <c r="C59" i="2"/>
  <c r="C35" i="2"/>
  <c r="C25" i="2"/>
  <c r="G111" i="1" l="1"/>
  <c r="G82" i="1"/>
  <c r="G69" i="1"/>
  <c r="E59" i="1"/>
  <c r="H59" i="1" s="1"/>
  <c r="G59" i="1" s="1"/>
  <c r="H60" i="1"/>
  <c r="G60" i="1" s="1"/>
  <c r="E54" i="1"/>
  <c r="H54" i="1" s="1"/>
  <c r="G54" i="1" s="1"/>
  <c r="H55" i="1"/>
  <c r="G55" i="1" s="1"/>
  <c r="E29" i="1"/>
  <c r="H29" i="1" s="1"/>
  <c r="G29" i="1" s="1"/>
  <c r="H30" i="1"/>
  <c r="G30" i="1" s="1"/>
  <c r="G25" i="1"/>
  <c r="F16" i="1"/>
  <c r="F15" i="1" s="1"/>
  <c r="E16" i="1"/>
  <c r="H16" i="1" s="1"/>
  <c r="H17" i="1"/>
  <c r="G17" i="1" s="1"/>
  <c r="D16" i="1"/>
  <c r="D54" i="1"/>
  <c r="D53" i="1" s="1"/>
  <c r="D91" i="1"/>
  <c r="D59" i="1"/>
  <c r="C133" i="2"/>
  <c r="F68" i="1"/>
  <c r="F67" i="1" s="1"/>
  <c r="E68" i="1"/>
  <c r="D68" i="1"/>
  <c r="D67" i="1" s="1"/>
  <c r="C68" i="1"/>
  <c r="C67" i="1" s="1"/>
  <c r="C59" i="1"/>
  <c r="C53" i="1" s="1"/>
  <c r="C96" i="1"/>
  <c r="C91" i="2"/>
  <c r="C229" i="2"/>
  <c r="C228" i="2" s="1"/>
  <c r="C262" i="2"/>
  <c r="C261" i="2" s="1"/>
  <c r="C260" i="2" s="1"/>
  <c r="C13" i="2" s="1"/>
  <c r="C103" i="1"/>
  <c r="F103" i="1"/>
  <c r="E103" i="1"/>
  <c r="D103" i="1"/>
  <c r="C207" i="2"/>
  <c r="C185" i="2" s="1"/>
  <c r="C108" i="2"/>
  <c r="C288" i="2"/>
  <c r="C15" i="2" s="1"/>
  <c r="C167" i="2"/>
  <c r="C145" i="2" s="1"/>
  <c r="C14" i="2"/>
  <c r="C301" i="2"/>
  <c r="C300" i="2" s="1"/>
  <c r="C299" i="2"/>
  <c r="C298" i="2" s="1"/>
  <c r="C297" i="2" s="1"/>
  <c r="C24" i="2"/>
  <c r="C10" i="2" s="1"/>
  <c r="F53" i="1"/>
  <c r="D15" i="1"/>
  <c r="C15" i="1"/>
  <c r="C18" i="2"/>
  <c r="E67" i="1" l="1"/>
  <c r="H67" i="1" s="1"/>
  <c r="G67" i="1" s="1"/>
  <c r="H68" i="1"/>
  <c r="G68" i="1" s="1"/>
  <c r="E53" i="1"/>
  <c r="H53" i="1" s="1"/>
  <c r="G53" i="1"/>
  <c r="G16" i="1"/>
  <c r="E15" i="1"/>
  <c r="H15" i="1" s="1"/>
  <c r="G15" i="1" s="1"/>
  <c r="D9" i="1"/>
  <c r="D8" i="1" s="1"/>
  <c r="D4" i="1" s="1"/>
  <c r="F9" i="1"/>
  <c r="F8" i="1" s="1"/>
  <c r="C9" i="1"/>
  <c r="C8" i="1" s="1"/>
  <c r="C4" i="1" s="1"/>
  <c r="C90" i="2"/>
  <c r="C89" i="2" s="1"/>
  <c r="C53" i="2" s="1"/>
  <c r="C45" i="2" s="1"/>
  <c r="C44" i="2" s="1"/>
  <c r="C87" i="2" s="1"/>
  <c r="E9" i="1" l="1"/>
  <c r="E8" i="1" s="1"/>
  <c r="E4" i="2"/>
  <c r="F4" i="2"/>
  <c r="G4" i="2"/>
  <c r="C11" i="2"/>
  <c r="C23" i="2"/>
  <c r="C22" i="2" s="1"/>
  <c r="H9" i="1" l="1"/>
  <c r="G9" i="1" s="1"/>
  <c r="E4" i="1"/>
  <c r="H8" i="1"/>
  <c r="G8" i="1" s="1"/>
  <c r="M116" i="2"/>
  <c r="O109" i="2"/>
  <c r="O116" i="2" s="1"/>
  <c r="D4" i="2"/>
  <c r="C21" i="2"/>
  <c r="C20" i="2" s="1"/>
  <c r="C9" i="2"/>
  <c r="C8" i="2" s="1"/>
</calcChain>
</file>

<file path=xl/sharedStrings.xml><?xml version="1.0" encoding="utf-8"?>
<sst xmlns="http://schemas.openxmlformats.org/spreadsheetml/2006/main" count="687" uniqueCount="558">
  <si>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</si>
  <si>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</si>
  <si>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</si>
  <si>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</si>
  <si>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</si>
  <si>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</si>
  <si>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</si>
  <si>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</si>
  <si>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</si>
  <si>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</si>
  <si>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</si>
  <si>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</si>
  <si>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</si>
  <si>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</si>
  <si>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</si>
  <si>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</si>
  <si>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</si>
  <si>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</si>
  <si>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</si>
  <si>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</si>
  <si>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</si>
  <si>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</si>
  <si>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</si>
  <si>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</si>
  <si>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</si>
  <si>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</si>
  <si>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</si>
  <si>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</si>
  <si>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</si>
  <si>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</si>
  <si>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</si>
  <si>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</si>
  <si>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</si>
  <si>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</si>
  <si>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</si>
  <si>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</si>
  <si>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</si>
  <si>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</si>
  <si>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</si>
  <si>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</si>
  <si>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</si>
  <si>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</si>
  <si>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</si>
  <si>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</si>
  <si>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</si>
  <si>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</si>
  <si>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</si>
  <si>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</si>
  <si>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</si>
  <si>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</si>
  <si>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</si>
  <si>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</si>
  <si>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</si>
  <si>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</si>
  <si>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</si>
  <si>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</si>
  <si>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</si>
  <si>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</si>
  <si>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</si>
  <si>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</si>
  <si>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</si>
  <si>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</si>
  <si>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</si>
  <si>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</si>
  <si>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</si>
  <si>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</si>
  <si>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</si>
  <si>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</si>
  <si>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</si>
  <si>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</si>
  <si>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</si>
  <si>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</si>
  <si>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</si>
  <si>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</si>
  <si>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</si>
  <si>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</si>
  <si>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</si>
  <si>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</si>
  <si>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</si>
  <si>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</si>
  <si>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</si>
  <si>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</si>
  <si>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</si>
  <si>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</si>
  <si>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</si>
  <si>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</si>
  <si>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</si>
  <si>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</si>
  <si>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</si>
  <si>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</si>
  <si>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</si>
  <si>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</si>
  <si>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</si>
  <si>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</si>
  <si>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</si>
  <si>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</si>
  <si>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</si>
  <si>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</si>
  <si>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</si>
  <si>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</si>
  <si>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</si>
  <si>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</si>
  <si>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</si>
  <si>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</si>
  <si>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</si>
  <si>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</si>
  <si>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</si>
  <si>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</si>
  <si>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</si>
  <si>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</si>
  <si>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</si>
  <si>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</si>
  <si>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</si>
  <si>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</si>
  <si>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</si>
  <si>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</si>
  <si>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</si>
  <si>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</si>
  <si>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</si>
  <si>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</si>
  <si>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</si>
  <si>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</si>
  <si>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</si>
  <si>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</si>
  <si>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</si>
  <si>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</si>
  <si>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</si>
  <si>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</si>
  <si>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</si>
  <si>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</si>
  <si>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</si>
  <si>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</si>
  <si>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</si>
  <si>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</si>
  <si>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</si>
  <si>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</si>
  <si>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</si>
  <si>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</si>
  <si>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</si>
  <si>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</si>
  <si>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</si>
  <si>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</si>
  <si>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</si>
  <si>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</si>
  <si>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</si>
  <si>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</si>
  <si>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</si>
  <si>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</si>
  <si>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</si>
  <si>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</si>
  <si>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</si>
  <si>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</si>
  <si>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</si>
  <si>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</si>
  <si>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</si>
  <si>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</si>
  <si>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</si>
  <si>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</si>
  <si>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</si>
  <si>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</si>
  <si>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</si>
  <si>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</si>
  <si>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</si>
  <si>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</si>
  <si>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</si>
  <si>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</si>
  <si>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</si>
  <si>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</si>
  <si>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</si>
  <si>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</si>
  <si>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</si>
  <si>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</si>
  <si>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</si>
  <si>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</si>
  <si>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</si>
  <si>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</si>
  <si>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</si>
  <si>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</si>
  <si>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</si>
  <si>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</si>
  <si>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</si>
  <si>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</si>
  <si>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</si>
  <si>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</si>
  <si>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</si>
  <si>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</si>
  <si>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</si>
  <si>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</si>
  <si>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</si>
  <si>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</si>
  <si>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</si>
  <si>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</si>
  <si>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</si>
  <si>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</si>
  <si>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</si>
  <si>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</si>
  <si>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</si>
  <si>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</si>
  <si>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</si>
  <si>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</si>
  <si>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</si>
  <si>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</si>
  <si>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</si>
  <si>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</si>
  <si>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</si>
  <si>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</si>
  <si>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</si>
  <si>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</si>
  <si>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</si>
  <si>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</si>
  <si>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</si>
  <si>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</si>
  <si>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</si>
  <si>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</si>
  <si>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</si>
  <si>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</si>
  <si>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</si>
  <si>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</si>
  <si>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</si>
  <si>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</si>
  <si>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</si>
  <si>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</si>
  <si>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</si>
  <si>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</si>
  <si>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</si>
  <si>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</si>
  <si>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</si>
  <si>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</si>
  <si>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</si>
  <si>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</si>
  <si>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</si>
  <si>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</si>
  <si>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</si>
  <si>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</si>
  <si>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</si>
  <si>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</si>
  <si>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</si>
  <si>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</si>
  <si>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</si>
  <si>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</si>
  <si>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</si>
  <si>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</si>
  <si>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</si>
  <si>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</si>
  <si>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</si>
  <si>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</si>
  <si>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</si>
  <si>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</si>
  <si>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</si>
  <si>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</si>
  <si>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</si>
  <si>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</si>
  <si>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</si>
  <si>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</si>
  <si>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</si>
  <si>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</si>
  <si>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</si>
  <si>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</si>
  <si>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</si>
  <si>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</si>
  <si>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</si>
  <si>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</si>
  <si>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</si>
  <si>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</si>
  <si>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</si>
  <si>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</si>
  <si>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</si>
  <si>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</si>
  <si>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</si>
  <si>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</si>
  <si>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</si>
  <si>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</si>
  <si>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</si>
  <si>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</si>
  <si>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</si>
  <si>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</si>
  <si>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</si>
  <si>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</si>
  <si>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</si>
  <si>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</si>
  <si>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</si>
  <si>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</si>
  <si>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</si>
  <si>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</si>
  <si>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</si>
  <si>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</si>
  <si>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</si>
  <si>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</si>
  <si>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</si>
  <si>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</si>
  <si>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</si>
  <si>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</si>
  <si>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</si>
  <si>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</si>
  <si>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</si>
  <si>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</si>
  <si>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</si>
  <si>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</si>
  <si>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</si>
  <si>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</si>
  <si>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</si>
  <si>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</si>
  <si>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</si>
  <si>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</si>
  <si>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</si>
  <si>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</si>
  <si>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</si>
  <si>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</si>
  <si>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</si>
  <si>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</si>
  <si>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</si>
  <si>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</si>
  <si>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</si>
  <si>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</si>
  <si>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</si>
  <si>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</si>
  <si>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</si>
  <si>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</si>
  <si>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</si>
  <si>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</si>
  <si>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</si>
  <si>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</si>
  <si>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</si>
  <si>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</si>
  <si>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</si>
  <si>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</si>
  <si>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</si>
  <si>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</si>
  <si>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</si>
  <si>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</si>
  <si>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</si>
  <si>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</si>
  <si>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</si>
  <si>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</si>
  <si>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</si>
  <si>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</si>
  <si>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</si>
  <si>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</si>
  <si>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</si>
  <si>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</si>
  <si>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</si>
  <si>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</si>
  <si>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</si>
  <si>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</si>
  <si>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</si>
  <si>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</si>
  <si>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</si>
  <si>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</si>
  <si>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</si>
  <si>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</si>
  <si>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</si>
  <si>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</si>
  <si>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</si>
  <si>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</si>
  <si>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</si>
  <si>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</si>
  <si>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</si>
  <si>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</si>
  <si>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</si>
  <si>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</si>
  <si>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</si>
  <si>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</si>
  <si>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</si>
  <si>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</si>
  <si>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</si>
  <si>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</si>
  <si>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</si>
  <si>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</si>
  <si>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</si>
  <si>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</si>
  <si>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</si>
  <si>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</si>
  <si>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</si>
  <si>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</si>
  <si>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</si>
  <si>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</si>
  <si>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</si>
  <si>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</si>
  <si>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</si>
  <si>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</si>
  <si>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</si>
  <si>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</si>
  <si>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</si>
  <si>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</si>
  <si>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</si>
  <si>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</si>
  <si>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</si>
  <si>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</si>
  <si>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</si>
  <si>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</si>
  <si>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</si>
  <si>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</si>
  <si>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</si>
  <si>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</si>
  <si>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</si>
  <si>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</si>
  <si>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</si>
  <si>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</si>
  <si>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</si>
  <si>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</si>
  <si>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</si>
  <si>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</si>
  <si>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</si>
  <si>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</si>
  <si>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</si>
  <si>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</si>
  <si>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</si>
  <si>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</si>
  <si>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</si>
  <si>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</si>
  <si>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</si>
  <si>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</si>
  <si>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</si>
  <si>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</si>
  <si>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</si>
  <si>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</si>
  <si>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</si>
  <si>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</si>
  <si>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</si>
  <si>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</si>
  <si>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</si>
  <si>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</si>
  <si>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</si>
  <si>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</si>
  <si>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</si>
  <si>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</si>
  <si>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</si>
  <si>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</si>
  <si>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</si>
  <si>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</si>
  <si>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</si>
  <si>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</si>
  <si>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</si>
  <si>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</si>
  <si>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</si>
  <si>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</si>
  <si>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</si>
  <si>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</si>
  <si>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</si>
  <si>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</si>
  <si>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</si>
  <si>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</si>
  <si>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</si>
  <si>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</si>
  <si>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</si>
  <si>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</si>
  <si>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</si>
  <si>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</si>
  <si>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</si>
  <si>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</si>
  <si>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</si>
  <si>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</si>
  <si>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</si>
  <si>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</si>
  <si>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</si>
  <si>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</si>
  <si>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</si>
  <si>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</si>
  <si>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</si>
  <si>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</si>
  <si>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</si>
  <si>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</si>
  <si>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</si>
  <si>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</si>
  <si>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</si>
  <si>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</si>
  <si>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</si>
  <si>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</si>
  <si>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</si>
  <si>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</si>
  <si>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</si>
  <si>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</si>
  <si>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</si>
  <si>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</si>
  <si>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</si>
  <si>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</si>
  <si>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</si>
  <si>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</si>
  <si>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</si>
  <si>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</si>
  <si>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</si>
  <si>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</si>
  <si>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</si>
  <si>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</si>
  <si>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</si>
  <si>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</si>
  <si>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</si>
  <si>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</si>
  <si>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</si>
  <si>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</si>
  <si>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</si>
  <si>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</si>
  <si>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</si>
  <si>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</si>
  <si>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</si>
  <si>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</si>
  <si>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</si>
  <si>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</si>
  <si>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</si>
  <si>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</si>
  <si>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</si>
  <si>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</si>
  <si>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</si>
  <si>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</si>
  <si>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</si>
  <si>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</si>
  <si>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</si>
  <si>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</si>
  <si>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</si>
  <si>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</si>
  <si>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</si>
  <si>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</si>
  <si>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</si>
  <si>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</si>
  <si>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</si>
  <si>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</si>
  <si>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</si>
  <si>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</si>
  <si>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</si>
  <si>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</si>
  <si>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</si>
  <si>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</si>
  <si>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</si>
  <si>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</si>
  <si>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</si>
  <si>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</si>
  <si>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</si>
  <si>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se scriu sumele din coloana J</t>
  </si>
  <si>
    <t>Credite de angajament        Fila buget nr.  AB 8860/27.10.2023</t>
  </si>
  <si>
    <t>Prevederi bugetare aprobate la finele perioadei de raportare                               Fila buget nr.  AB 8860/27.10.2023</t>
  </si>
  <si>
    <t>Prevederi bugetare trimestriale cumulate        Fila buget nr.  AB 8860/27.10.2023</t>
  </si>
  <si>
    <t>CASA DE ASIGURARI DE SANATATE GALATI</t>
  </si>
  <si>
    <t>CONT DE EXECUTIE CHELTUIELI OCTOMBRIE 2023</t>
  </si>
  <si>
    <t>Cont executie</t>
  </si>
  <si>
    <t>COFOG</t>
  </si>
  <si>
    <t>Diferenta</t>
  </si>
  <si>
    <t>COD PROGRAM 530</t>
  </si>
  <si>
    <t>COD PROGRAM 659</t>
  </si>
  <si>
    <t>COD PROGRAM 1704</t>
  </si>
  <si>
    <t>COD PROGRAM 2435</t>
  </si>
  <si>
    <t>COD PROGRAM 2534</t>
  </si>
  <si>
    <t>COD PROGRAM 2535</t>
  </si>
  <si>
    <t>COD PROGRAM 0000 = 659(660301)</t>
  </si>
  <si>
    <t>COD PROGRAM 0000 = 659(660401)</t>
  </si>
  <si>
    <t>Plati efectuate cumulat septembrie</t>
  </si>
  <si>
    <t>CONT DE EXECUTIE VENITURI OCTOMBRIE 2023</t>
  </si>
  <si>
    <t>ANAF inregistrat = 0 lei (ian.-oct.2023)</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</si>
  <si>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</si>
  <si>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</si>
  <si>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</si>
  <si>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</si>
  <si>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</si>
  <si>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</si>
  <si>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</si>
  <si>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</si>
  <si>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</si>
  <si>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ANAF inregistrat = 0 lei (ian.-sept.2023)</t>
  </si>
  <si>
    <t xml:space="preserve">        Ciprian GROZA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</si>
</sst>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9">
    <font>
      <sz val="10"/>
      <name val="Arial"/>
      <charset val="238"/>
    </font>
    <font>
      <sz val="10"/>
      <name val="Arial"/>
      <family val="2"/>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7">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3"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3" fontId="9" fillId="0" borderId="1" xfId="0" applyNumberFormat="1" applyFont="1" applyBorder="1"/>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49" fontId="9" fillId="2" borderId="0" xfId="0" applyNumberFormat="1" applyFont="1" applyFill="1" applyAlignment="1">
      <alignment vertical="top" wrapText="1"/>
    </xf>
    <xf numFmtId="165" fontId="9" fillId="2" borderId="1" xfId="2" applyNumberFormat="1" applyFont="1" applyFill="1" applyBorder="1"/>
    <xf numFmtId="165" fontId="25" fillId="0" borderId="1" xfId="2" applyNumberFormat="1" applyFont="1" applyBorder="1" applyAlignment="1">
      <alignment wrapText="1"/>
    </xf>
    <xf numFmtId="4" fontId="9" fillId="3" borderId="0" xfId="0" applyNumberFormat="1" applyFont="1" applyFill="1" applyAlignment="1">
      <alignment wrapText="1"/>
    </xf>
    <xf numFmtId="4" fontId="11" fillId="4" borderId="1" xfId="0" applyNumberFormat="1" applyFont="1" applyFill="1" applyBorder="1" applyAlignment="1">
      <alignment horizontal="center" vertical="center" wrapText="1"/>
    </xf>
    <xf numFmtId="49" fontId="11" fillId="0" borderId="0" xfId="0" applyNumberFormat="1" applyFont="1" applyAlignment="1">
      <alignment vertical="top"/>
    </xf>
    <xf numFmtId="4" fontId="11" fillId="2" borderId="1" xfId="3" applyNumberFormat="1" applyFont="1" applyFill="1" applyBorder="1" applyAlignment="1">
      <alignment horizontal="right" wrapText="1"/>
    </xf>
    <xf numFmtId="4" fontId="11" fillId="4" borderId="1" xfId="3" applyNumberFormat="1" applyFont="1" applyFill="1" applyBorder="1" applyAlignment="1">
      <alignment horizontal="right" wrapText="1"/>
    </xf>
    <xf numFmtId="4" fontId="9" fillId="2" borderId="0" xfId="0" applyNumberFormat="1" applyFont="1" applyFill="1"/>
    <xf numFmtId="4" fontId="9" fillId="2" borderId="1" xfId="0" applyNumberFormat="1" applyFont="1" applyFill="1" applyBorder="1"/>
    <xf numFmtId="2" fontId="3" fillId="0" borderId="0" xfId="0" applyNumberFormat="1" applyFont="1" applyAlignment="1">
      <alignment horizontal="center" vertical="center" wrapText="1"/>
    </xf>
    <xf numFmtId="4" fontId="3" fillId="0" borderId="1" xfId="0" applyNumberFormat="1" applyFont="1" applyBorder="1" applyAlignment="1">
      <alignment horizontal="center" vertical="center" wrapText="1"/>
    </xf>
    <xf numFmtId="1" fontId="3" fillId="0" borderId="0" xfId="0" applyNumberFormat="1" applyFont="1" applyAlignment="1">
      <alignment horizontal="center"/>
    </xf>
    <xf numFmtId="4" fontId="3" fillId="0" borderId="1" xfId="0" applyNumberFormat="1" applyFont="1" applyBorder="1" applyAlignment="1">
      <alignment horizontal="center"/>
    </xf>
    <xf numFmtId="4" fontId="4" fillId="0" borderId="1" xfId="0" applyNumberFormat="1" applyFont="1" applyBorder="1"/>
    <xf numFmtId="3" fontId="4" fillId="2" borderId="0" xfId="0" applyNumberFormat="1" applyFont="1" applyFill="1"/>
    <xf numFmtId="4" fontId="9" fillId="4" borderId="0" xfId="0" applyNumberFormat="1" applyFont="1" applyFill="1"/>
    <xf numFmtId="0" fontId="26" fillId="0" borderId="0" xfId="0" applyFont="1"/>
    <xf numFmtId="0" fontId="26" fillId="0" borderId="0" xfId="0" applyFont="1" applyAlignment="1">
      <alignment wrapText="1"/>
    </xf>
    <xf numFmtId="0" fontId="5" fillId="0" borderId="0" xfId="0" applyFont="1"/>
    <xf numFmtId="0" fontId="27" fillId="0" borderId="0" xfId="0" applyFont="1" applyAlignment="1">
      <alignment wrapText="1"/>
    </xf>
    <xf numFmtId="0" fontId="28" fillId="0" borderId="0" xfId="0" applyFont="1"/>
    <xf numFmtId="4" fontId="28" fillId="4" borderId="0" xfId="0" applyNumberFormat="1" applyFont="1" applyFill="1"/>
    <xf numFmtId="4" fontId="4" fillId="4" borderId="0" xfId="0" applyNumberFormat="1" applyFont="1" applyFill="1"/>
    <xf numFmtId="4" fontId="5" fillId="4" borderId="0" xfId="0" applyNumberFormat="1" applyFont="1" applyFill="1"/>
    <xf numFmtId="4" fontId="5" fillId="0" borderId="0" xfId="0" applyNumberFormat="1" applyFont="1"/>
    <xf numFmtId="4" fontId="5"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7"/>
  <sheetViews>
    <sheetView tabSelected="1" zoomScaleNormal="100" workbookViewId="0">
      <pane xSplit="3" ySplit="7" topLeftCell="D77" activePane="bottomRight" state="frozen"/>
      <selection activeCell="B2" sqref="B2"/>
      <selection pane="topRight" activeCell="B2" sqref="B2"/>
      <selection pane="bottomLeft" activeCell="B2" sqref="B2"/>
      <selection pane="bottomRight" activeCell="E4" sqref="E4"/>
    </sheetView>
  </sheetViews>
  <sheetFormatPr defaultRowHeight="12.75"/>
  <cols>
    <col min="1" max="1" width="11" style="36" customWidth="1"/>
    <col min="2" max="2" width="59.5703125" style="6" customWidth="1"/>
    <col min="3" max="3" width="15" style="28" customWidth="1"/>
    <col min="4" max="4" width="13.85546875" style="28" bestFit="1" customWidth="1"/>
    <col min="5" max="6" width="18" style="6" customWidth="1"/>
    <col min="7" max="7" width="13.85546875" style="6" bestFit="1" customWidth="1"/>
    <col min="8" max="8" width="14.42578125" style="6" bestFit="1" customWidth="1"/>
    <col min="9" max="9" width="13.85546875" style="6" bestFit="1"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A1" s="122" t="s">
        <v>531</v>
      </c>
    </row>
    <row r="2" spans="1:165" ht="15">
      <c r="B2" s="103" t="s">
        <v>545</v>
      </c>
      <c r="C2" s="93"/>
      <c r="D2" s="93"/>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row>
    <row r="3" spans="1:165">
      <c r="B3" s="1"/>
      <c r="C3" s="16">
        <v>667197480</v>
      </c>
      <c r="D3" s="16">
        <v>667197480</v>
      </c>
      <c r="E3" s="16">
        <v>546888360.57000005</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row>
    <row r="4" spans="1:165">
      <c r="A4" s="2"/>
      <c r="B4" s="3"/>
      <c r="C4" s="16">
        <f>C3-C8</f>
        <v>0</v>
      </c>
      <c r="D4" s="16">
        <f>D3-D8</f>
        <v>0</v>
      </c>
      <c r="E4" s="16">
        <f>E3-E8</f>
        <v>0</v>
      </c>
      <c r="F4" s="28"/>
      <c r="FG4" s="5"/>
    </row>
    <row r="5" spans="1:165" ht="12.75" customHeight="1">
      <c r="E5" s="28"/>
      <c r="F5" s="7" t="s">
        <v>0</v>
      </c>
      <c r="G5" s="146"/>
      <c r="H5" s="146"/>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5"/>
      <c r="EJ5" s="145"/>
      <c r="EK5" s="145"/>
      <c r="EL5" s="145"/>
      <c r="EM5" s="145"/>
      <c r="EN5" s="144"/>
      <c r="EO5" s="144"/>
      <c r="EP5" s="144"/>
      <c r="EQ5" s="144"/>
      <c r="ER5" s="144"/>
      <c r="ES5" s="144"/>
      <c r="ET5" s="144"/>
      <c r="EU5" s="144"/>
      <c r="EV5" s="144"/>
      <c r="EW5" s="144"/>
      <c r="EX5" s="144"/>
      <c r="EY5" s="144"/>
      <c r="EZ5" s="144"/>
      <c r="FA5" s="144"/>
      <c r="FB5" s="144"/>
      <c r="FC5" s="144"/>
      <c r="FD5" s="144"/>
      <c r="FE5" s="144"/>
      <c r="FF5" s="144"/>
      <c r="FG5" s="144"/>
    </row>
    <row r="6" spans="1:165" ht="76.5">
      <c r="A6" s="8" t="s">
        <v>1</v>
      </c>
      <c r="B6" s="8" t="s">
        <v>2</v>
      </c>
      <c r="C6" s="8" t="s">
        <v>3</v>
      </c>
      <c r="D6" s="9" t="s">
        <v>4</v>
      </c>
      <c r="E6" s="8" t="s">
        <v>5</v>
      </c>
      <c r="F6" s="8" t="s">
        <v>6</v>
      </c>
      <c r="G6" s="127"/>
      <c r="H6" s="10"/>
      <c r="I6" s="128" t="s">
        <v>5</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row>
    <row r="7" spans="1:165" s="14" customFormat="1">
      <c r="A7" s="11"/>
      <c r="B7" s="12"/>
      <c r="C7" s="92"/>
      <c r="D7" s="92"/>
      <c r="E7" s="92"/>
      <c r="F7" s="92"/>
      <c r="G7" s="129"/>
      <c r="H7" s="13"/>
      <c r="I7" s="130"/>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row>
    <row r="8" spans="1:165">
      <c r="A8" s="94" t="s">
        <v>7</v>
      </c>
      <c r="B8" s="15" t="s">
        <v>8</v>
      </c>
      <c r="C8" s="16">
        <f t="shared" ref="C8:F8" si="0">+C9+C67+C111+C96+C91</f>
        <v>667197480</v>
      </c>
      <c r="D8" s="16">
        <f t="shared" si="0"/>
        <v>667197480</v>
      </c>
      <c r="E8" s="16">
        <f t="shared" si="0"/>
        <v>546888360.56999993</v>
      </c>
      <c r="F8" s="16">
        <f t="shared" si="0"/>
        <v>48405961.359999999</v>
      </c>
      <c r="G8" s="4">
        <f t="shared" ref="G8:G72" si="1">F8-H8</f>
        <v>0</v>
      </c>
      <c r="H8" s="28">
        <f>E8-I8</f>
        <v>48405961.359999955</v>
      </c>
      <c r="I8" s="16">
        <f t="shared" ref="I8" si="2">+I9+I67+I111+I96+I91</f>
        <v>498482399.20999998</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8"/>
      <c r="FI8" s="28"/>
    </row>
    <row r="9" spans="1:165">
      <c r="A9" s="94" t="s">
        <v>9</v>
      </c>
      <c r="B9" s="15" t="s">
        <v>10</v>
      </c>
      <c r="C9" s="16">
        <f t="shared" ref="C9:F9" si="3">+C15+C53+C10</f>
        <v>595352000</v>
      </c>
      <c r="D9" s="16">
        <f t="shared" si="3"/>
        <v>595352000</v>
      </c>
      <c r="E9" s="16">
        <f t="shared" si="3"/>
        <v>475341292.56999999</v>
      </c>
      <c r="F9" s="16">
        <f t="shared" si="3"/>
        <v>48126142.359999999</v>
      </c>
      <c r="G9" s="4">
        <f t="shared" si="1"/>
        <v>0</v>
      </c>
      <c r="H9" s="28">
        <f t="shared" ref="H9:H72" si="4">E9-I9</f>
        <v>48126142.360000014</v>
      </c>
      <c r="I9" s="16">
        <f t="shared" ref="I9" si="5">+I15+I53+I10</f>
        <v>427215150.20999998</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8"/>
      <c r="FI9" s="28"/>
    </row>
    <row r="10" spans="1:165">
      <c r="A10" s="94" t="s">
        <v>11</v>
      </c>
      <c r="B10" s="15" t="s">
        <v>12</v>
      </c>
      <c r="C10" s="16">
        <f t="shared" ref="C10:F10" si="6">+C11+C12+C13+C14</f>
        <v>0</v>
      </c>
      <c r="D10" s="16">
        <f t="shared" si="6"/>
        <v>0</v>
      </c>
      <c r="E10" s="16">
        <f t="shared" si="6"/>
        <v>0</v>
      </c>
      <c r="F10" s="16">
        <f t="shared" si="6"/>
        <v>0</v>
      </c>
      <c r="G10" s="4">
        <f t="shared" si="1"/>
        <v>0</v>
      </c>
      <c r="H10" s="28">
        <f t="shared" si="4"/>
        <v>0</v>
      </c>
      <c r="I10" s="16">
        <f t="shared" ref="I10" si="7">+I11+I12+I13+I14</f>
        <v>0</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8"/>
      <c r="FI10" s="28"/>
    </row>
    <row r="11" spans="1:165" ht="38.25">
      <c r="A11" s="94" t="s">
        <v>13</v>
      </c>
      <c r="B11" s="15" t="s">
        <v>14</v>
      </c>
      <c r="C11" s="16"/>
      <c r="D11" s="16"/>
      <c r="E11" s="17"/>
      <c r="F11" s="17"/>
      <c r="G11" s="4">
        <f t="shared" si="1"/>
        <v>0</v>
      </c>
      <c r="H11" s="28">
        <f t="shared" si="4"/>
        <v>0</v>
      </c>
      <c r="I11" s="16"/>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8"/>
      <c r="FI11" s="28"/>
    </row>
    <row r="12" spans="1:165" ht="38.25">
      <c r="A12" s="94" t="s">
        <v>15</v>
      </c>
      <c r="B12" s="15" t="s">
        <v>16</v>
      </c>
      <c r="C12" s="16"/>
      <c r="D12" s="16"/>
      <c r="E12" s="17"/>
      <c r="F12" s="17"/>
      <c r="G12" s="4">
        <f t="shared" si="1"/>
        <v>0</v>
      </c>
      <c r="H12" s="28">
        <f t="shared" si="4"/>
        <v>0</v>
      </c>
      <c r="I12" s="16"/>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8"/>
      <c r="FI12" s="28"/>
    </row>
    <row r="13" spans="1:165" ht="25.5">
      <c r="A13" s="94" t="s">
        <v>17</v>
      </c>
      <c r="B13" s="15" t="s">
        <v>18</v>
      </c>
      <c r="C13" s="16"/>
      <c r="D13" s="16"/>
      <c r="E13" s="17"/>
      <c r="F13" s="17"/>
      <c r="G13" s="4">
        <f t="shared" si="1"/>
        <v>0</v>
      </c>
      <c r="H13" s="28">
        <f t="shared" si="4"/>
        <v>0</v>
      </c>
      <c r="I13" s="16"/>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8"/>
      <c r="FI13" s="28"/>
    </row>
    <row r="14" spans="1:165" ht="38.25">
      <c r="A14" s="94" t="s">
        <v>19</v>
      </c>
      <c r="B14" s="15" t="s">
        <v>20</v>
      </c>
      <c r="C14" s="16"/>
      <c r="D14" s="16"/>
      <c r="E14" s="17"/>
      <c r="F14" s="17"/>
      <c r="G14" s="4">
        <f t="shared" si="1"/>
        <v>0</v>
      </c>
      <c r="H14" s="28">
        <f t="shared" si="4"/>
        <v>0</v>
      </c>
      <c r="I14" s="16"/>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8"/>
      <c r="FI14" s="28"/>
    </row>
    <row r="15" spans="1:165">
      <c r="A15" s="94" t="s">
        <v>21</v>
      </c>
      <c r="B15" s="15" t="s">
        <v>22</v>
      </c>
      <c r="C15" s="16">
        <f t="shared" ref="C15:F15" si="8">+C16+C29</f>
        <v>595133000</v>
      </c>
      <c r="D15" s="16">
        <f t="shared" si="8"/>
        <v>595133000</v>
      </c>
      <c r="E15" s="16">
        <f t="shared" si="8"/>
        <v>474868502.88</v>
      </c>
      <c r="F15" s="16">
        <f t="shared" si="8"/>
        <v>48045733.490000002</v>
      </c>
      <c r="G15" s="4">
        <f t="shared" si="1"/>
        <v>0</v>
      </c>
      <c r="H15" s="28">
        <f t="shared" si="4"/>
        <v>48045733.49000001</v>
      </c>
      <c r="I15" s="16">
        <f t="shared" ref="I15" si="9">+I16+I29</f>
        <v>426822769.38999999</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8"/>
      <c r="FI15" s="28"/>
    </row>
    <row r="16" spans="1:165">
      <c r="A16" s="94" t="s">
        <v>23</v>
      </c>
      <c r="B16" s="15" t="s">
        <v>24</v>
      </c>
      <c r="C16" s="16">
        <f t="shared" ref="C16:F16" si="10">+C17+C25+C28</f>
        <v>34560000</v>
      </c>
      <c r="D16" s="16">
        <f t="shared" si="10"/>
        <v>34560000</v>
      </c>
      <c r="E16" s="16">
        <f t="shared" si="10"/>
        <v>25511562.879999999</v>
      </c>
      <c r="F16" s="16">
        <f t="shared" si="10"/>
        <v>2621602.4900000002</v>
      </c>
      <c r="G16" s="4">
        <f t="shared" si="1"/>
        <v>0</v>
      </c>
      <c r="H16" s="28">
        <f t="shared" si="4"/>
        <v>2621602.4899999984</v>
      </c>
      <c r="I16" s="16">
        <f t="shared" ref="I16" si="11">+I17+I25+I28</f>
        <v>22889960.390000001</v>
      </c>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8"/>
      <c r="FI16" s="28"/>
    </row>
    <row r="17" spans="1:165" ht="25.5">
      <c r="A17" s="94" t="s">
        <v>25</v>
      </c>
      <c r="B17" s="15" t="s">
        <v>26</v>
      </c>
      <c r="C17" s="16">
        <f t="shared" ref="C17:F17" si="12">C18+C19+C21+C22+C23+C20+C24</f>
        <v>8308000</v>
      </c>
      <c r="D17" s="16">
        <f t="shared" si="12"/>
        <v>8308000</v>
      </c>
      <c r="E17" s="16">
        <f t="shared" si="12"/>
        <v>1254998</v>
      </c>
      <c r="F17" s="16">
        <f t="shared" si="12"/>
        <v>135583</v>
      </c>
      <c r="G17" s="4">
        <f t="shared" si="1"/>
        <v>0</v>
      </c>
      <c r="H17" s="28">
        <f t="shared" si="4"/>
        <v>135583</v>
      </c>
      <c r="I17" s="16">
        <f t="shared" ref="I17" si="13">I18+I19+I21+I22+I23+I20+I24</f>
        <v>1119415</v>
      </c>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8"/>
      <c r="FI17" s="28"/>
    </row>
    <row r="18" spans="1:165" ht="25.5">
      <c r="A18" s="95" t="s">
        <v>27</v>
      </c>
      <c r="B18" s="18" t="s">
        <v>28</v>
      </c>
      <c r="C18" s="16">
        <v>8308000</v>
      </c>
      <c r="D18" s="16">
        <v>8308000</v>
      </c>
      <c r="E18" s="131">
        <v>481259</v>
      </c>
      <c r="F18" s="131">
        <v>54292</v>
      </c>
      <c r="G18" s="4">
        <f t="shared" si="1"/>
        <v>0</v>
      </c>
      <c r="H18" s="28">
        <f t="shared" si="4"/>
        <v>54292</v>
      </c>
      <c r="I18" s="131">
        <v>426967</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8"/>
      <c r="FI18" s="28"/>
    </row>
    <row r="19" spans="1:165" ht="25.5">
      <c r="A19" s="95" t="s">
        <v>29</v>
      </c>
      <c r="B19" s="18" t="s">
        <v>30</v>
      </c>
      <c r="C19" s="16"/>
      <c r="D19" s="16"/>
      <c r="E19" s="19"/>
      <c r="F19" s="19"/>
      <c r="G19" s="4">
        <f t="shared" si="1"/>
        <v>0</v>
      </c>
      <c r="H19" s="28">
        <f t="shared" si="4"/>
        <v>0</v>
      </c>
      <c r="I19" s="131"/>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8"/>
      <c r="FI19" s="28"/>
    </row>
    <row r="20" spans="1:165">
      <c r="A20" s="95" t="s">
        <v>31</v>
      </c>
      <c r="B20" s="18" t="s">
        <v>32</v>
      </c>
      <c r="C20" s="16"/>
      <c r="D20" s="16"/>
      <c r="E20" s="19"/>
      <c r="F20" s="19"/>
      <c r="G20" s="4">
        <f t="shared" si="1"/>
        <v>0</v>
      </c>
      <c r="H20" s="28">
        <f t="shared" si="4"/>
        <v>0</v>
      </c>
      <c r="I20" s="131"/>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8"/>
      <c r="FI20" s="28"/>
    </row>
    <row r="21" spans="1:165" ht="25.5">
      <c r="A21" s="95" t="s">
        <v>33</v>
      </c>
      <c r="B21" s="18" t="s">
        <v>34</v>
      </c>
      <c r="C21" s="16"/>
      <c r="D21" s="16"/>
      <c r="E21" s="19"/>
      <c r="F21" s="19"/>
      <c r="G21" s="4">
        <f t="shared" si="1"/>
        <v>0</v>
      </c>
      <c r="H21" s="28">
        <f t="shared" si="4"/>
        <v>0</v>
      </c>
      <c r="I21" s="131"/>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8"/>
      <c r="FI21" s="28"/>
    </row>
    <row r="22" spans="1:165" ht="25.5">
      <c r="A22" s="95" t="s">
        <v>35</v>
      </c>
      <c r="B22" s="18" t="s">
        <v>36</v>
      </c>
      <c r="C22" s="16"/>
      <c r="D22" s="16"/>
      <c r="E22" s="19"/>
      <c r="F22" s="19"/>
      <c r="G22" s="4">
        <f t="shared" si="1"/>
        <v>0</v>
      </c>
      <c r="H22" s="28">
        <f t="shared" si="4"/>
        <v>0</v>
      </c>
      <c r="I22" s="131"/>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8"/>
      <c r="FI22" s="28"/>
    </row>
    <row r="23" spans="1:165" ht="43.5" customHeight="1">
      <c r="A23" s="95" t="s">
        <v>37</v>
      </c>
      <c r="B23" s="96" t="s">
        <v>38</v>
      </c>
      <c r="C23" s="16"/>
      <c r="D23" s="16"/>
      <c r="E23" s="19"/>
      <c r="F23" s="19"/>
      <c r="G23" s="4">
        <f t="shared" si="1"/>
        <v>0</v>
      </c>
      <c r="H23" s="28">
        <f t="shared" si="4"/>
        <v>0</v>
      </c>
      <c r="I23" s="131"/>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8"/>
      <c r="FI23" s="28"/>
    </row>
    <row r="24" spans="1:165" ht="43.5" customHeight="1">
      <c r="A24" s="95" t="s">
        <v>39</v>
      </c>
      <c r="B24" s="96" t="s">
        <v>40</v>
      </c>
      <c r="C24" s="16"/>
      <c r="D24" s="16"/>
      <c r="E24" s="19">
        <v>773739</v>
      </c>
      <c r="F24" s="19">
        <v>81291</v>
      </c>
      <c r="G24" s="4">
        <f t="shared" si="1"/>
        <v>0</v>
      </c>
      <c r="H24" s="28">
        <f t="shared" si="4"/>
        <v>81291</v>
      </c>
      <c r="I24" s="131">
        <v>692448</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8"/>
      <c r="FI24" s="28"/>
    </row>
    <row r="25" spans="1:165">
      <c r="A25" s="94" t="s">
        <v>41</v>
      </c>
      <c r="B25" s="97" t="s">
        <v>42</v>
      </c>
      <c r="C25" s="20">
        <f t="shared" ref="C25:F25" si="14">C26+C27</f>
        <v>0</v>
      </c>
      <c r="D25" s="20">
        <f t="shared" si="14"/>
        <v>0</v>
      </c>
      <c r="E25" s="20">
        <f t="shared" si="14"/>
        <v>35735</v>
      </c>
      <c r="F25" s="20">
        <f t="shared" si="14"/>
        <v>6212</v>
      </c>
      <c r="G25" s="4">
        <f t="shared" si="1"/>
        <v>0</v>
      </c>
      <c r="H25" s="28">
        <f t="shared" si="4"/>
        <v>6212</v>
      </c>
      <c r="I25" s="20">
        <f t="shared" ref="I25" si="15">I26+I27</f>
        <v>29523</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8"/>
      <c r="FI25" s="28"/>
    </row>
    <row r="26" spans="1:165">
      <c r="A26" s="95" t="s">
        <v>43</v>
      </c>
      <c r="B26" s="96" t="s">
        <v>44</v>
      </c>
      <c r="C26" s="16"/>
      <c r="D26" s="16"/>
      <c r="E26" s="19">
        <v>35735</v>
      </c>
      <c r="F26" s="19">
        <v>6212</v>
      </c>
      <c r="G26" s="4">
        <f t="shared" si="1"/>
        <v>0</v>
      </c>
      <c r="H26" s="28">
        <f t="shared" si="4"/>
        <v>6212</v>
      </c>
      <c r="I26" s="131">
        <v>29523</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8"/>
      <c r="FI26" s="28"/>
    </row>
    <row r="27" spans="1:165" ht="25.5">
      <c r="A27" s="95" t="s">
        <v>45</v>
      </c>
      <c r="B27" s="96" t="s">
        <v>46</v>
      </c>
      <c r="C27" s="16"/>
      <c r="D27" s="16"/>
      <c r="E27" s="19"/>
      <c r="F27" s="19"/>
      <c r="G27" s="4">
        <f t="shared" si="1"/>
        <v>0</v>
      </c>
      <c r="H27" s="28">
        <f t="shared" si="4"/>
        <v>0</v>
      </c>
      <c r="I27" s="131"/>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8"/>
      <c r="FI27" s="28"/>
    </row>
    <row r="28" spans="1:165" ht="25.5">
      <c r="A28" s="95" t="s">
        <v>47</v>
      </c>
      <c r="B28" s="96" t="s">
        <v>48</v>
      </c>
      <c r="C28" s="16">
        <v>26252000</v>
      </c>
      <c r="D28" s="16">
        <v>26252000</v>
      </c>
      <c r="E28" s="131">
        <v>24220829.879999999</v>
      </c>
      <c r="F28" s="131">
        <v>2479807.4900000002</v>
      </c>
      <c r="G28" s="4">
        <f t="shared" si="1"/>
        <v>0</v>
      </c>
      <c r="H28" s="28">
        <f t="shared" si="4"/>
        <v>2479807.4899999984</v>
      </c>
      <c r="I28" s="131">
        <v>21741022.390000001</v>
      </c>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8"/>
      <c r="FI28" s="28"/>
    </row>
    <row r="29" spans="1:165">
      <c r="A29" s="94" t="s">
        <v>49</v>
      </c>
      <c r="B29" s="15" t="s">
        <v>50</v>
      </c>
      <c r="C29" s="16">
        <f t="shared" ref="C29:F29" si="16">C30+C36+C52+C37+C38+C39+C40+C41+C42+C43+C44+C45+C46+C47+C48+C49+C50+C51</f>
        <v>560573000</v>
      </c>
      <c r="D29" s="16">
        <f t="shared" si="16"/>
        <v>560573000</v>
      </c>
      <c r="E29" s="16">
        <f t="shared" si="16"/>
        <v>449356940</v>
      </c>
      <c r="F29" s="16">
        <f t="shared" si="16"/>
        <v>45424131</v>
      </c>
      <c r="G29" s="4">
        <f t="shared" si="1"/>
        <v>0</v>
      </c>
      <c r="H29" s="28">
        <f t="shared" si="4"/>
        <v>45424131</v>
      </c>
      <c r="I29" s="16">
        <f t="shared" ref="I29" si="17">I30+I36+I52+I37+I38+I39+I40+I41+I42+I43+I44+I45+I46+I47+I48+I49+I50+I51</f>
        <v>403932809</v>
      </c>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8"/>
      <c r="FI29" s="28"/>
    </row>
    <row r="30" spans="1:165" ht="25.5">
      <c r="A30" s="94" t="s">
        <v>51</v>
      </c>
      <c r="B30" s="15" t="s">
        <v>52</v>
      </c>
      <c r="C30" s="16">
        <f t="shared" ref="C30:F30" si="18">C31+C32+C33+C34+C35</f>
        <v>541635000</v>
      </c>
      <c r="D30" s="16">
        <f t="shared" si="18"/>
        <v>541635000</v>
      </c>
      <c r="E30" s="16">
        <f t="shared" si="18"/>
        <v>427641075</v>
      </c>
      <c r="F30" s="16">
        <f t="shared" si="18"/>
        <v>44002570</v>
      </c>
      <c r="G30" s="4">
        <f t="shared" si="1"/>
        <v>0</v>
      </c>
      <c r="H30" s="28">
        <f t="shared" si="4"/>
        <v>44002570</v>
      </c>
      <c r="I30" s="16">
        <f t="shared" ref="I30" si="19">I31+I32+I33+I34+I35</f>
        <v>383638505</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8"/>
      <c r="FI30" s="28"/>
    </row>
    <row r="31" spans="1:165" ht="25.5">
      <c r="A31" s="95" t="s">
        <v>53</v>
      </c>
      <c r="B31" s="18" t="s">
        <v>54</v>
      </c>
      <c r="C31" s="16">
        <v>541635000</v>
      </c>
      <c r="D31" s="16">
        <v>541635000</v>
      </c>
      <c r="E31" s="19">
        <v>426326349</v>
      </c>
      <c r="F31" s="19">
        <v>43960141</v>
      </c>
      <c r="G31" s="4">
        <f t="shared" si="1"/>
        <v>0</v>
      </c>
      <c r="H31" s="28">
        <f t="shared" si="4"/>
        <v>43960141</v>
      </c>
      <c r="I31" s="131">
        <v>382366208</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8"/>
      <c r="FI31" s="28"/>
    </row>
    <row r="32" spans="1:165" ht="38.25">
      <c r="A32" s="95" t="s">
        <v>55</v>
      </c>
      <c r="B32" s="98" t="s">
        <v>56</v>
      </c>
      <c r="C32" s="16"/>
      <c r="D32" s="16"/>
      <c r="E32" s="19">
        <v>419706</v>
      </c>
      <c r="F32" s="19">
        <v>42429</v>
      </c>
      <c r="G32" s="4">
        <f t="shared" si="1"/>
        <v>0</v>
      </c>
      <c r="H32" s="28">
        <f t="shared" si="4"/>
        <v>42429</v>
      </c>
      <c r="I32" s="131">
        <v>377277</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8"/>
      <c r="FI32" s="28"/>
    </row>
    <row r="33" spans="1:165" ht="27.75" customHeight="1">
      <c r="A33" s="95" t="s">
        <v>57</v>
      </c>
      <c r="B33" s="18" t="s">
        <v>58</v>
      </c>
      <c r="C33" s="16"/>
      <c r="D33" s="16"/>
      <c r="E33" s="19"/>
      <c r="F33" s="19"/>
      <c r="G33" s="4">
        <f t="shared" si="1"/>
        <v>0</v>
      </c>
      <c r="H33" s="28">
        <f t="shared" si="4"/>
        <v>0</v>
      </c>
      <c r="I33" s="131"/>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8"/>
      <c r="FI33" s="28"/>
    </row>
    <row r="34" spans="1:165">
      <c r="A34" s="95" t="s">
        <v>59</v>
      </c>
      <c r="B34" s="18" t="s">
        <v>60</v>
      </c>
      <c r="C34" s="16"/>
      <c r="D34" s="16"/>
      <c r="E34" s="19">
        <v>895020</v>
      </c>
      <c r="F34" s="19">
        <v>0</v>
      </c>
      <c r="G34" s="4">
        <f t="shared" si="1"/>
        <v>0</v>
      </c>
      <c r="H34" s="28">
        <f t="shared" si="4"/>
        <v>0</v>
      </c>
      <c r="I34" s="131">
        <v>895020</v>
      </c>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8"/>
      <c r="FI34" s="28"/>
    </row>
    <row r="35" spans="1:165">
      <c r="A35" s="95" t="s">
        <v>61</v>
      </c>
      <c r="B35" s="18" t="s">
        <v>62</v>
      </c>
      <c r="C35" s="16"/>
      <c r="D35" s="16"/>
      <c r="E35" s="19"/>
      <c r="F35" s="19"/>
      <c r="G35" s="4">
        <f t="shared" si="1"/>
        <v>0</v>
      </c>
      <c r="H35" s="28">
        <f t="shared" si="4"/>
        <v>0</v>
      </c>
      <c r="I35" s="131"/>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8"/>
      <c r="FI35" s="28"/>
    </row>
    <row r="36" spans="1:165">
      <c r="A36" s="95" t="s">
        <v>63</v>
      </c>
      <c r="B36" s="18" t="s">
        <v>64</v>
      </c>
      <c r="C36" s="16"/>
      <c r="D36" s="16"/>
      <c r="E36" s="19"/>
      <c r="F36" s="19"/>
      <c r="G36" s="4">
        <f t="shared" si="1"/>
        <v>0</v>
      </c>
      <c r="H36" s="28">
        <f t="shared" si="4"/>
        <v>0</v>
      </c>
      <c r="I36" s="131"/>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8"/>
      <c r="FI36" s="28"/>
    </row>
    <row r="37" spans="1:165" ht="25.5">
      <c r="A37" s="95" t="s">
        <v>65</v>
      </c>
      <c r="B37" s="99" t="s">
        <v>66</v>
      </c>
      <c r="C37" s="16"/>
      <c r="D37" s="16"/>
      <c r="E37" s="19"/>
      <c r="F37" s="19"/>
      <c r="G37" s="4">
        <f t="shared" si="1"/>
        <v>0</v>
      </c>
      <c r="H37" s="28">
        <f t="shared" si="4"/>
        <v>0</v>
      </c>
      <c r="I37" s="131"/>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8"/>
      <c r="FI37" s="28"/>
    </row>
    <row r="38" spans="1:165" ht="38.25">
      <c r="A38" s="95" t="s">
        <v>67</v>
      </c>
      <c r="B38" s="18" t="s">
        <v>68</v>
      </c>
      <c r="C38" s="16">
        <v>45000</v>
      </c>
      <c r="D38" s="16">
        <v>45000</v>
      </c>
      <c r="E38" s="19">
        <v>29886</v>
      </c>
      <c r="F38" s="19">
        <v>4800</v>
      </c>
      <c r="G38" s="4">
        <f t="shared" si="1"/>
        <v>0</v>
      </c>
      <c r="H38" s="28">
        <f t="shared" si="4"/>
        <v>4800</v>
      </c>
      <c r="I38" s="131">
        <v>25086</v>
      </c>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8"/>
      <c r="FI38" s="28"/>
    </row>
    <row r="39" spans="1:165" ht="51">
      <c r="A39" s="95" t="s">
        <v>69</v>
      </c>
      <c r="B39" s="18" t="s">
        <v>70</v>
      </c>
      <c r="C39" s="16"/>
      <c r="D39" s="16"/>
      <c r="E39" s="19">
        <v>11</v>
      </c>
      <c r="F39" s="19">
        <v>-4</v>
      </c>
      <c r="G39" s="4">
        <f t="shared" si="1"/>
        <v>0</v>
      </c>
      <c r="H39" s="28">
        <f t="shared" si="4"/>
        <v>-4</v>
      </c>
      <c r="I39" s="131">
        <v>15</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8"/>
      <c r="FI39" s="28"/>
    </row>
    <row r="40" spans="1:165" ht="38.25">
      <c r="A40" s="95" t="s">
        <v>71</v>
      </c>
      <c r="B40" s="18" t="s">
        <v>72</v>
      </c>
      <c r="C40" s="16"/>
      <c r="D40" s="16"/>
      <c r="E40" s="19"/>
      <c r="F40" s="19"/>
      <c r="G40" s="4">
        <f t="shared" si="1"/>
        <v>0</v>
      </c>
      <c r="H40" s="28">
        <f t="shared" si="4"/>
        <v>0</v>
      </c>
      <c r="I40" s="131"/>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8"/>
      <c r="FI40" s="28"/>
    </row>
    <row r="41" spans="1:165" ht="38.25">
      <c r="A41" s="95" t="s">
        <v>73</v>
      </c>
      <c r="B41" s="18" t="s">
        <v>74</v>
      </c>
      <c r="C41" s="16"/>
      <c r="D41" s="16"/>
      <c r="E41" s="19"/>
      <c r="F41" s="19"/>
      <c r="G41" s="4">
        <f t="shared" si="1"/>
        <v>0</v>
      </c>
      <c r="H41" s="28">
        <f t="shared" si="4"/>
        <v>0</v>
      </c>
      <c r="I41" s="131"/>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8"/>
      <c r="FI41" s="28"/>
    </row>
    <row r="42" spans="1:165" ht="38.25">
      <c r="A42" s="95" t="s">
        <v>75</v>
      </c>
      <c r="B42" s="18" t="s">
        <v>76</v>
      </c>
      <c r="C42" s="16"/>
      <c r="D42" s="16"/>
      <c r="E42" s="19"/>
      <c r="F42" s="19"/>
      <c r="G42" s="4">
        <f t="shared" si="1"/>
        <v>0</v>
      </c>
      <c r="H42" s="28">
        <f t="shared" si="4"/>
        <v>0</v>
      </c>
      <c r="I42" s="131"/>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8"/>
      <c r="FI42" s="28"/>
    </row>
    <row r="43" spans="1:165" ht="38.25">
      <c r="A43" s="95" t="s">
        <v>77</v>
      </c>
      <c r="B43" s="18" t="s">
        <v>78</v>
      </c>
      <c r="C43" s="16"/>
      <c r="D43" s="16"/>
      <c r="E43" s="19"/>
      <c r="F43" s="19"/>
      <c r="G43" s="4">
        <f t="shared" si="1"/>
        <v>0</v>
      </c>
      <c r="H43" s="28">
        <f t="shared" si="4"/>
        <v>0</v>
      </c>
      <c r="I43" s="131"/>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8"/>
      <c r="FI43" s="28"/>
    </row>
    <row r="44" spans="1:165" ht="25.5">
      <c r="A44" s="95" t="s">
        <v>79</v>
      </c>
      <c r="B44" s="18" t="s">
        <v>80</v>
      </c>
      <c r="C44" s="16">
        <v>92000</v>
      </c>
      <c r="D44" s="16">
        <v>92000</v>
      </c>
      <c r="E44" s="19">
        <v>78825</v>
      </c>
      <c r="F44" s="19">
        <v>18441</v>
      </c>
      <c r="G44" s="4">
        <f t="shared" si="1"/>
        <v>0</v>
      </c>
      <c r="H44" s="28">
        <f t="shared" si="4"/>
        <v>18441</v>
      </c>
      <c r="I44" s="131">
        <v>60384</v>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8"/>
      <c r="FI44" s="28"/>
    </row>
    <row r="45" spans="1:165" ht="25.5">
      <c r="A45" s="95" t="s">
        <v>81</v>
      </c>
      <c r="B45" s="18" t="s">
        <v>82</v>
      </c>
      <c r="C45" s="16"/>
      <c r="D45" s="16"/>
      <c r="E45" s="19">
        <v>788</v>
      </c>
      <c r="F45" s="19">
        <v>147</v>
      </c>
      <c r="G45" s="4">
        <f t="shared" si="1"/>
        <v>0</v>
      </c>
      <c r="H45" s="28">
        <f t="shared" si="4"/>
        <v>147</v>
      </c>
      <c r="I45" s="131">
        <v>641</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8"/>
      <c r="FI45" s="28"/>
    </row>
    <row r="46" spans="1:165">
      <c r="A46" s="95" t="s">
        <v>83</v>
      </c>
      <c r="B46" s="18" t="s">
        <v>84</v>
      </c>
      <c r="C46" s="16"/>
      <c r="D46" s="16"/>
      <c r="E46" s="19">
        <v>71034</v>
      </c>
      <c r="F46" s="19">
        <v>10028</v>
      </c>
      <c r="G46" s="4">
        <f t="shared" si="1"/>
        <v>0</v>
      </c>
      <c r="H46" s="28">
        <f t="shared" si="4"/>
        <v>10028</v>
      </c>
      <c r="I46" s="131">
        <v>61006</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8"/>
      <c r="FI46" s="28"/>
    </row>
    <row r="47" spans="1:165">
      <c r="A47" s="95" t="s">
        <v>85</v>
      </c>
      <c r="B47" s="18" t="s">
        <v>86</v>
      </c>
      <c r="C47" s="16">
        <v>97000</v>
      </c>
      <c r="D47" s="16">
        <v>97000</v>
      </c>
      <c r="E47" s="19">
        <v>106807</v>
      </c>
      <c r="F47" s="19">
        <v>5635</v>
      </c>
      <c r="G47" s="4">
        <f t="shared" si="1"/>
        <v>0</v>
      </c>
      <c r="H47" s="28">
        <f t="shared" si="4"/>
        <v>5635</v>
      </c>
      <c r="I47" s="131">
        <v>101172</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8"/>
      <c r="FI47" s="28"/>
    </row>
    <row r="48" spans="1:165" ht="38.25" customHeight="1">
      <c r="A48" s="100" t="s">
        <v>87</v>
      </c>
      <c r="B48" s="21" t="s">
        <v>88</v>
      </c>
      <c r="C48" s="16"/>
      <c r="D48" s="16"/>
      <c r="E48" s="19">
        <v>1545</v>
      </c>
      <c r="F48" s="19">
        <v>0</v>
      </c>
      <c r="G48" s="4">
        <f t="shared" si="1"/>
        <v>0</v>
      </c>
      <c r="H48" s="28">
        <f t="shared" si="4"/>
        <v>0</v>
      </c>
      <c r="I48" s="131">
        <v>1545</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8"/>
      <c r="FI48" s="28"/>
    </row>
    <row r="49" spans="1:165">
      <c r="A49" s="100" t="s">
        <v>89</v>
      </c>
      <c r="B49" s="21" t="s">
        <v>90</v>
      </c>
      <c r="C49" s="16"/>
      <c r="D49" s="16"/>
      <c r="E49" s="19"/>
      <c r="F49" s="19"/>
      <c r="G49" s="4">
        <f t="shared" si="1"/>
        <v>0</v>
      </c>
      <c r="H49" s="28">
        <f t="shared" si="4"/>
        <v>0</v>
      </c>
      <c r="I49" s="131"/>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8"/>
      <c r="FI49" s="28"/>
    </row>
    <row r="50" spans="1:165" ht="25.5">
      <c r="A50" s="100" t="s">
        <v>91</v>
      </c>
      <c r="B50" s="21" t="s">
        <v>92</v>
      </c>
      <c r="C50" s="16">
        <v>511000</v>
      </c>
      <c r="D50" s="16">
        <v>511000</v>
      </c>
      <c r="E50" s="19">
        <v>904086</v>
      </c>
      <c r="F50" s="19">
        <v>117750</v>
      </c>
      <c r="G50" s="4">
        <f t="shared" si="1"/>
        <v>0</v>
      </c>
      <c r="H50" s="28">
        <f t="shared" si="4"/>
        <v>117750</v>
      </c>
      <c r="I50" s="131">
        <v>786336</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8"/>
      <c r="FI50" s="28"/>
    </row>
    <row r="51" spans="1:165">
      <c r="A51" s="100" t="s">
        <v>93</v>
      </c>
      <c r="B51" s="21" t="s">
        <v>94</v>
      </c>
      <c r="C51" s="16">
        <v>18193000</v>
      </c>
      <c r="D51" s="16">
        <v>18193000</v>
      </c>
      <c r="E51" s="19">
        <v>20522883</v>
      </c>
      <c r="F51" s="19">
        <v>1264764</v>
      </c>
      <c r="G51" s="4">
        <f t="shared" si="1"/>
        <v>0</v>
      </c>
      <c r="H51" s="28">
        <f t="shared" si="4"/>
        <v>1264764</v>
      </c>
      <c r="I51" s="131">
        <v>19258119</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8"/>
      <c r="FI51" s="28"/>
    </row>
    <row r="52" spans="1:165">
      <c r="A52" s="95" t="s">
        <v>95</v>
      </c>
      <c r="B52" s="18" t="s">
        <v>96</v>
      </c>
      <c r="C52" s="16"/>
      <c r="D52" s="16"/>
      <c r="E52" s="19"/>
      <c r="F52" s="19"/>
      <c r="G52" s="4">
        <f t="shared" si="1"/>
        <v>0</v>
      </c>
      <c r="H52" s="28">
        <f t="shared" si="4"/>
        <v>0</v>
      </c>
      <c r="I52" s="131"/>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8"/>
      <c r="FI52" s="28"/>
    </row>
    <row r="53" spans="1:165">
      <c r="A53" s="94" t="s">
        <v>97</v>
      </c>
      <c r="B53" s="15" t="s">
        <v>98</v>
      </c>
      <c r="C53" s="16">
        <f t="shared" ref="C53:F53" si="20">+C54+C59</f>
        <v>219000</v>
      </c>
      <c r="D53" s="16">
        <f t="shared" si="20"/>
        <v>219000</v>
      </c>
      <c r="E53" s="16">
        <f t="shared" si="20"/>
        <v>472789.69</v>
      </c>
      <c r="F53" s="16">
        <f t="shared" si="20"/>
        <v>80408.87</v>
      </c>
      <c r="G53" s="4">
        <f t="shared" si="1"/>
        <v>0</v>
      </c>
      <c r="H53" s="28">
        <f t="shared" si="4"/>
        <v>80408.87</v>
      </c>
      <c r="I53" s="16">
        <f t="shared" ref="I53" si="21">+I54+I59</f>
        <v>392380.82</v>
      </c>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8"/>
      <c r="FI53" s="28"/>
    </row>
    <row r="54" spans="1:165">
      <c r="A54" s="94" t="s">
        <v>99</v>
      </c>
      <c r="B54" s="15" t="s">
        <v>100</v>
      </c>
      <c r="C54" s="16">
        <f t="shared" ref="C54:F54" si="22">+C55+C57</f>
        <v>7000</v>
      </c>
      <c r="D54" s="16">
        <f t="shared" si="22"/>
        <v>7000</v>
      </c>
      <c r="E54" s="16">
        <f t="shared" si="22"/>
        <v>206622.69</v>
      </c>
      <c r="F54" s="16">
        <f t="shared" si="22"/>
        <v>31607.87</v>
      </c>
      <c r="G54" s="4">
        <f t="shared" si="1"/>
        <v>0</v>
      </c>
      <c r="H54" s="28">
        <f t="shared" si="4"/>
        <v>31607.869999999995</v>
      </c>
      <c r="I54" s="16">
        <f t="shared" ref="I54" si="23">+I55+I57</f>
        <v>175014.82</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8"/>
      <c r="FI54" s="28"/>
    </row>
    <row r="55" spans="1:165">
      <c r="A55" s="94" t="s">
        <v>101</v>
      </c>
      <c r="B55" s="15" t="s">
        <v>102</v>
      </c>
      <c r="C55" s="16">
        <f t="shared" ref="C55:F55" si="24">+C56</f>
        <v>7000</v>
      </c>
      <c r="D55" s="16">
        <f t="shared" si="24"/>
        <v>7000</v>
      </c>
      <c r="E55" s="16">
        <f t="shared" si="24"/>
        <v>206622.69</v>
      </c>
      <c r="F55" s="16">
        <f t="shared" si="24"/>
        <v>31607.87</v>
      </c>
      <c r="G55" s="4">
        <f t="shared" si="1"/>
        <v>0</v>
      </c>
      <c r="H55" s="28">
        <f t="shared" si="4"/>
        <v>31607.869999999995</v>
      </c>
      <c r="I55" s="16">
        <f t="shared" ref="I55" si="25">+I56</f>
        <v>175014.82</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8"/>
      <c r="FI55" s="28"/>
    </row>
    <row r="56" spans="1:165">
      <c r="A56" s="95" t="s">
        <v>103</v>
      </c>
      <c r="B56" s="18" t="s">
        <v>104</v>
      </c>
      <c r="C56" s="16">
        <v>7000</v>
      </c>
      <c r="D56" s="16">
        <v>7000</v>
      </c>
      <c r="E56" s="19">
        <v>206622.69</v>
      </c>
      <c r="F56" s="19">
        <v>31607.87</v>
      </c>
      <c r="G56" s="4">
        <f t="shared" si="1"/>
        <v>0</v>
      </c>
      <c r="H56" s="28">
        <f t="shared" si="4"/>
        <v>31607.869999999995</v>
      </c>
      <c r="I56" s="131">
        <v>175014.82</v>
      </c>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8"/>
      <c r="FI56" s="28"/>
    </row>
    <row r="57" spans="1:165">
      <c r="A57" s="94" t="s">
        <v>105</v>
      </c>
      <c r="B57" s="15" t="s">
        <v>106</v>
      </c>
      <c r="C57" s="16">
        <f t="shared" ref="C57:F57" si="26">+C58</f>
        <v>0</v>
      </c>
      <c r="D57" s="16">
        <f t="shared" si="26"/>
        <v>0</v>
      </c>
      <c r="E57" s="16">
        <f t="shared" si="26"/>
        <v>0</v>
      </c>
      <c r="F57" s="16">
        <f t="shared" si="26"/>
        <v>0</v>
      </c>
      <c r="G57" s="4">
        <f t="shared" si="1"/>
        <v>0</v>
      </c>
      <c r="H57" s="28">
        <f t="shared" si="4"/>
        <v>0</v>
      </c>
      <c r="I57" s="16">
        <f t="shared" ref="I57" si="27">+I58</f>
        <v>0</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8"/>
      <c r="FI57" s="28"/>
    </row>
    <row r="58" spans="1:165">
      <c r="A58" s="95" t="s">
        <v>107</v>
      </c>
      <c r="B58" s="18" t="s">
        <v>108</v>
      </c>
      <c r="C58" s="16"/>
      <c r="D58" s="16"/>
      <c r="E58" s="19"/>
      <c r="F58" s="19"/>
      <c r="G58" s="4">
        <f t="shared" si="1"/>
        <v>0</v>
      </c>
      <c r="H58" s="28">
        <f t="shared" si="4"/>
        <v>0</v>
      </c>
      <c r="I58" s="131"/>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28"/>
      <c r="FI58" s="28"/>
    </row>
    <row r="59" spans="1:165" s="22" customFormat="1">
      <c r="A59" s="101" t="s">
        <v>109</v>
      </c>
      <c r="B59" s="15" t="s">
        <v>110</v>
      </c>
      <c r="C59" s="16">
        <f t="shared" ref="C59:F59" si="28">+C60+C65</f>
        <v>212000</v>
      </c>
      <c r="D59" s="16">
        <f t="shared" si="28"/>
        <v>212000</v>
      </c>
      <c r="E59" s="16">
        <f t="shared" si="28"/>
        <v>266167</v>
      </c>
      <c r="F59" s="16">
        <f t="shared" si="28"/>
        <v>48801</v>
      </c>
      <c r="G59" s="4">
        <f t="shared" si="1"/>
        <v>0</v>
      </c>
      <c r="H59" s="28">
        <f t="shared" si="4"/>
        <v>48801</v>
      </c>
      <c r="I59" s="16">
        <f t="shared" ref="I59" si="29">+I60+I65</f>
        <v>217366</v>
      </c>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row>
    <row r="60" spans="1:165">
      <c r="A60" s="94" t="s">
        <v>111</v>
      </c>
      <c r="B60" s="15" t="s">
        <v>112</v>
      </c>
      <c r="C60" s="16">
        <f t="shared" ref="C60:F60" si="30">C64+C62+C63+C61</f>
        <v>212000</v>
      </c>
      <c r="D60" s="16">
        <f t="shared" si="30"/>
        <v>212000</v>
      </c>
      <c r="E60" s="16">
        <f t="shared" si="30"/>
        <v>266167</v>
      </c>
      <c r="F60" s="16">
        <f t="shared" si="30"/>
        <v>48801</v>
      </c>
      <c r="G60" s="4">
        <f t="shared" si="1"/>
        <v>0</v>
      </c>
      <c r="H60" s="28">
        <f t="shared" si="4"/>
        <v>48801</v>
      </c>
      <c r="I60" s="16">
        <f t="shared" ref="I60" si="31">I64+I62+I63+I61</f>
        <v>217366</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8"/>
      <c r="FI60" s="28"/>
    </row>
    <row r="61" spans="1:165">
      <c r="A61" s="94" t="s">
        <v>113</v>
      </c>
      <c r="B61" s="15" t="s">
        <v>114</v>
      </c>
      <c r="C61" s="16"/>
      <c r="D61" s="16"/>
      <c r="E61" s="16">
        <v>5058</v>
      </c>
      <c r="F61" s="16">
        <v>5058</v>
      </c>
      <c r="G61" s="4">
        <f t="shared" si="1"/>
        <v>0</v>
      </c>
      <c r="H61" s="28">
        <f t="shared" si="4"/>
        <v>5058</v>
      </c>
      <c r="I61" s="16">
        <v>0</v>
      </c>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8"/>
      <c r="FI61" s="28"/>
    </row>
    <row r="62" spans="1:165">
      <c r="A62" s="23" t="s">
        <v>115</v>
      </c>
      <c r="B62" s="15" t="s">
        <v>116</v>
      </c>
      <c r="C62" s="16"/>
      <c r="D62" s="16"/>
      <c r="E62" s="17">
        <v>-1347</v>
      </c>
      <c r="F62" s="17">
        <v>-957</v>
      </c>
      <c r="G62" s="4">
        <f t="shared" si="1"/>
        <v>0</v>
      </c>
      <c r="H62" s="28">
        <f t="shared" si="4"/>
        <v>-957</v>
      </c>
      <c r="I62" s="16">
        <v>-390</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8"/>
      <c r="FI62" s="28"/>
    </row>
    <row r="63" spans="1:165">
      <c r="A63" s="23" t="s">
        <v>117</v>
      </c>
      <c r="B63" s="15" t="s">
        <v>118</v>
      </c>
      <c r="C63" s="16"/>
      <c r="D63" s="16"/>
      <c r="E63" s="17"/>
      <c r="F63" s="17"/>
      <c r="G63" s="4">
        <f t="shared" si="1"/>
        <v>0</v>
      </c>
      <c r="H63" s="28">
        <f t="shared" si="4"/>
        <v>0</v>
      </c>
      <c r="I63" s="16"/>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8"/>
      <c r="FI63" s="28"/>
    </row>
    <row r="64" spans="1:165">
      <c r="A64" s="95" t="s">
        <v>119</v>
      </c>
      <c r="B64" s="24" t="s">
        <v>120</v>
      </c>
      <c r="C64" s="16">
        <v>212000</v>
      </c>
      <c r="D64" s="16">
        <v>212000</v>
      </c>
      <c r="E64" s="19">
        <v>262456</v>
      </c>
      <c r="F64" s="19">
        <v>44700</v>
      </c>
      <c r="G64" s="4">
        <f t="shared" si="1"/>
        <v>0</v>
      </c>
      <c r="H64" s="28">
        <f t="shared" si="4"/>
        <v>44700</v>
      </c>
      <c r="I64" s="131">
        <v>217756</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8"/>
      <c r="FI64" s="28"/>
    </row>
    <row r="65" spans="1:165">
      <c r="A65" s="94" t="s">
        <v>121</v>
      </c>
      <c r="B65" s="15" t="s">
        <v>122</v>
      </c>
      <c r="C65" s="16">
        <f t="shared" ref="C65:F65" si="32">C66</f>
        <v>0</v>
      </c>
      <c r="D65" s="16">
        <f t="shared" si="32"/>
        <v>0</v>
      </c>
      <c r="E65" s="16">
        <f t="shared" si="32"/>
        <v>0</v>
      </c>
      <c r="F65" s="16">
        <f t="shared" si="32"/>
        <v>0</v>
      </c>
      <c r="G65" s="4">
        <f t="shared" si="1"/>
        <v>0</v>
      </c>
      <c r="H65" s="28">
        <f t="shared" si="4"/>
        <v>0</v>
      </c>
      <c r="I65" s="16">
        <f t="shared" ref="I65" si="33">I66</f>
        <v>0</v>
      </c>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8"/>
      <c r="FI65" s="28"/>
    </row>
    <row r="66" spans="1:165">
      <c r="A66" s="95" t="s">
        <v>123</v>
      </c>
      <c r="B66" s="24" t="s">
        <v>124</v>
      </c>
      <c r="C66" s="16"/>
      <c r="D66" s="16"/>
      <c r="E66" s="19"/>
      <c r="F66" s="19"/>
      <c r="G66" s="4">
        <f t="shared" si="1"/>
        <v>0</v>
      </c>
      <c r="H66" s="28">
        <f t="shared" si="4"/>
        <v>0</v>
      </c>
      <c r="I66" s="131"/>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8"/>
      <c r="FI66" s="28"/>
    </row>
    <row r="67" spans="1:165">
      <c r="A67" s="94" t="s">
        <v>125</v>
      </c>
      <c r="B67" s="15" t="s">
        <v>126</v>
      </c>
      <c r="C67" s="16">
        <f t="shared" ref="C67:F67" si="34">+C68</f>
        <v>71845480</v>
      </c>
      <c r="D67" s="16">
        <f t="shared" si="34"/>
        <v>71845480</v>
      </c>
      <c r="E67" s="16">
        <f t="shared" si="34"/>
        <v>71845160</v>
      </c>
      <c r="F67" s="16">
        <f t="shared" si="34"/>
        <v>-9</v>
      </c>
      <c r="G67" s="4">
        <f t="shared" si="1"/>
        <v>0</v>
      </c>
      <c r="H67" s="28">
        <f t="shared" si="4"/>
        <v>-9</v>
      </c>
      <c r="I67" s="16">
        <f t="shared" ref="I67" si="35">+I68</f>
        <v>71845169</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8"/>
      <c r="FI67" s="28"/>
    </row>
    <row r="68" spans="1:165">
      <c r="A68" s="94" t="s">
        <v>127</v>
      </c>
      <c r="B68" s="15" t="s">
        <v>128</v>
      </c>
      <c r="C68" s="16">
        <f t="shared" ref="C68:F68" si="36">+C69+C82</f>
        <v>71845480</v>
      </c>
      <c r="D68" s="16">
        <f t="shared" si="36"/>
        <v>71845480</v>
      </c>
      <c r="E68" s="16">
        <f t="shared" si="36"/>
        <v>71845160</v>
      </c>
      <c r="F68" s="16">
        <f t="shared" si="36"/>
        <v>-9</v>
      </c>
      <c r="G68" s="4">
        <f t="shared" si="1"/>
        <v>0</v>
      </c>
      <c r="H68" s="28">
        <f t="shared" si="4"/>
        <v>-9</v>
      </c>
      <c r="I68" s="16">
        <f t="shared" ref="I68" si="37">+I69+I82</f>
        <v>71845169</v>
      </c>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8"/>
      <c r="FI68" s="28"/>
    </row>
    <row r="69" spans="1:165">
      <c r="A69" s="94" t="s">
        <v>129</v>
      </c>
      <c r="B69" s="15" t="s">
        <v>130</v>
      </c>
      <c r="C69" s="16">
        <f t="shared" ref="C69:F69" si="38">C70+C71+C72+C73+C75+C76+C77+C78+C74+C79+C80+C81</f>
        <v>71845480</v>
      </c>
      <c r="D69" s="16">
        <f t="shared" si="38"/>
        <v>71845480</v>
      </c>
      <c r="E69" s="16">
        <f t="shared" si="38"/>
        <v>71845169</v>
      </c>
      <c r="F69" s="16">
        <f t="shared" si="38"/>
        <v>0</v>
      </c>
      <c r="G69" s="4">
        <f t="shared" si="1"/>
        <v>0</v>
      </c>
      <c r="H69" s="28">
        <f t="shared" si="4"/>
        <v>0</v>
      </c>
      <c r="I69" s="16">
        <f t="shared" ref="I69" si="39">I70+I71+I72+I73+I75+I76+I77+I78+I74+I79+I80+I81</f>
        <v>71845169</v>
      </c>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8"/>
      <c r="FI69" s="28"/>
    </row>
    <row r="70" spans="1:165" ht="25.5">
      <c r="A70" s="95" t="s">
        <v>131</v>
      </c>
      <c r="B70" s="24" t="s">
        <v>132</v>
      </c>
      <c r="C70" s="16"/>
      <c r="D70" s="16"/>
      <c r="E70" s="19"/>
      <c r="F70" s="19"/>
      <c r="G70" s="4">
        <f t="shared" si="1"/>
        <v>0</v>
      </c>
      <c r="H70" s="28">
        <f t="shared" si="4"/>
        <v>0</v>
      </c>
      <c r="I70" s="131"/>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8"/>
      <c r="FI70" s="28"/>
    </row>
    <row r="71" spans="1:165" ht="25.5">
      <c r="A71" s="95" t="s">
        <v>133</v>
      </c>
      <c r="B71" s="24" t="s">
        <v>134</v>
      </c>
      <c r="C71" s="16"/>
      <c r="D71" s="16"/>
      <c r="E71" s="19">
        <v>-311</v>
      </c>
      <c r="F71" s="19">
        <v>0</v>
      </c>
      <c r="G71" s="4">
        <f t="shared" si="1"/>
        <v>0</v>
      </c>
      <c r="H71" s="28">
        <f t="shared" si="4"/>
        <v>0</v>
      </c>
      <c r="I71" s="131">
        <v>-311</v>
      </c>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8"/>
      <c r="FI71" s="28"/>
    </row>
    <row r="72" spans="1:165" ht="25.5">
      <c r="A72" s="102" t="s">
        <v>135</v>
      </c>
      <c r="B72" s="24" t="s">
        <v>136</v>
      </c>
      <c r="C72" s="16">
        <v>36980000</v>
      </c>
      <c r="D72" s="16">
        <v>36980000</v>
      </c>
      <c r="E72" s="19">
        <v>36980000</v>
      </c>
      <c r="F72" s="19">
        <v>0</v>
      </c>
      <c r="G72" s="4">
        <f t="shared" si="1"/>
        <v>0</v>
      </c>
      <c r="H72" s="28">
        <f t="shared" si="4"/>
        <v>0</v>
      </c>
      <c r="I72" s="131">
        <v>36980000</v>
      </c>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8"/>
      <c r="FI72" s="28"/>
    </row>
    <row r="73" spans="1:165" ht="25.5">
      <c r="A73" s="95" t="s">
        <v>137</v>
      </c>
      <c r="B73" s="25" t="s">
        <v>138</v>
      </c>
      <c r="C73" s="16"/>
      <c r="D73" s="16"/>
      <c r="E73" s="19"/>
      <c r="F73" s="19"/>
      <c r="G73" s="4">
        <f t="shared" ref="G73:G112" si="40">F73-H73</f>
        <v>0</v>
      </c>
      <c r="H73" s="28">
        <f t="shared" ref="H73:H112" si="41">E73-I73</f>
        <v>0</v>
      </c>
      <c r="I73" s="131"/>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8"/>
      <c r="FI73" s="28"/>
    </row>
    <row r="74" spans="1:165">
      <c r="A74" s="95" t="s">
        <v>139</v>
      </c>
      <c r="B74" s="25" t="s">
        <v>140</v>
      </c>
      <c r="C74" s="16"/>
      <c r="D74" s="16"/>
      <c r="E74" s="19"/>
      <c r="F74" s="19"/>
      <c r="G74" s="4">
        <f t="shared" si="40"/>
        <v>0</v>
      </c>
      <c r="H74" s="28">
        <f t="shared" si="41"/>
        <v>0</v>
      </c>
      <c r="I74" s="131"/>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8"/>
      <c r="FI74" s="28"/>
    </row>
    <row r="75" spans="1:165" ht="25.5">
      <c r="A75" s="95" t="s">
        <v>141</v>
      </c>
      <c r="B75" s="25" t="s">
        <v>142</v>
      </c>
      <c r="C75" s="16"/>
      <c r="D75" s="16"/>
      <c r="E75" s="19"/>
      <c r="F75" s="19"/>
      <c r="G75" s="4">
        <f t="shared" si="40"/>
        <v>0</v>
      </c>
      <c r="H75" s="28">
        <f t="shared" si="41"/>
        <v>0</v>
      </c>
      <c r="I75" s="131"/>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8"/>
      <c r="FI75" s="28"/>
    </row>
    <row r="76" spans="1:165" ht="25.5">
      <c r="A76" s="95" t="s">
        <v>143</v>
      </c>
      <c r="B76" s="25" t="s">
        <v>144</v>
      </c>
      <c r="C76" s="16"/>
      <c r="D76" s="16"/>
      <c r="E76" s="19"/>
      <c r="F76" s="19"/>
      <c r="G76" s="4">
        <f t="shared" si="40"/>
        <v>0</v>
      </c>
      <c r="H76" s="28">
        <f t="shared" si="41"/>
        <v>0</v>
      </c>
      <c r="I76" s="131"/>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8"/>
      <c r="FI76" s="28"/>
    </row>
    <row r="77" spans="1:165" ht="25.5">
      <c r="A77" s="95" t="s">
        <v>145</v>
      </c>
      <c r="B77" s="25" t="s">
        <v>146</v>
      </c>
      <c r="C77" s="16"/>
      <c r="D77" s="16"/>
      <c r="E77" s="19"/>
      <c r="F77" s="19"/>
      <c r="G77" s="4">
        <f t="shared" si="40"/>
        <v>0</v>
      </c>
      <c r="H77" s="28">
        <f t="shared" si="41"/>
        <v>0</v>
      </c>
      <c r="I77" s="131"/>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8"/>
      <c r="FI77" s="28"/>
    </row>
    <row r="78" spans="1:165" ht="51">
      <c r="A78" s="95" t="s">
        <v>147</v>
      </c>
      <c r="B78" s="25" t="s">
        <v>148</v>
      </c>
      <c r="C78" s="16"/>
      <c r="D78" s="16"/>
      <c r="E78" s="19"/>
      <c r="F78" s="19"/>
      <c r="G78" s="4">
        <f t="shared" si="40"/>
        <v>0</v>
      </c>
      <c r="H78" s="28">
        <f t="shared" si="41"/>
        <v>0</v>
      </c>
      <c r="I78" s="131"/>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8"/>
      <c r="FI78" s="28"/>
    </row>
    <row r="79" spans="1:165" ht="25.5">
      <c r="A79" s="95" t="s">
        <v>149</v>
      </c>
      <c r="B79" s="25" t="s">
        <v>150</v>
      </c>
      <c r="C79" s="16">
        <v>18213520</v>
      </c>
      <c r="D79" s="16">
        <v>18213520</v>
      </c>
      <c r="E79" s="19">
        <v>18213520</v>
      </c>
      <c r="F79" s="19">
        <v>0</v>
      </c>
      <c r="G79" s="4">
        <f t="shared" si="40"/>
        <v>0</v>
      </c>
      <c r="H79" s="28">
        <f t="shared" si="41"/>
        <v>0</v>
      </c>
      <c r="I79" s="131">
        <v>18213520</v>
      </c>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8"/>
      <c r="FI79" s="28"/>
    </row>
    <row r="80" spans="1:165" ht="25.5">
      <c r="A80" s="95" t="s">
        <v>151</v>
      </c>
      <c r="B80" s="25" t="s">
        <v>152</v>
      </c>
      <c r="C80" s="16"/>
      <c r="D80" s="16"/>
      <c r="E80" s="19"/>
      <c r="F80" s="19"/>
      <c r="G80" s="4">
        <f t="shared" si="40"/>
        <v>0</v>
      </c>
      <c r="H80" s="28">
        <f t="shared" si="41"/>
        <v>0</v>
      </c>
      <c r="I80" s="131"/>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8"/>
      <c r="FI80" s="28"/>
    </row>
    <row r="81" spans="1:165" ht="51">
      <c r="A81" s="95" t="s">
        <v>153</v>
      </c>
      <c r="B81" s="25" t="s">
        <v>154</v>
      </c>
      <c r="C81" s="16">
        <v>16651960</v>
      </c>
      <c r="D81" s="16">
        <v>16651960</v>
      </c>
      <c r="E81" s="19">
        <v>16651960</v>
      </c>
      <c r="F81" s="19">
        <v>0</v>
      </c>
      <c r="G81" s="4">
        <f t="shared" si="40"/>
        <v>0</v>
      </c>
      <c r="H81" s="28">
        <f t="shared" si="41"/>
        <v>0</v>
      </c>
      <c r="I81" s="131">
        <v>16651960</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8"/>
      <c r="FI81" s="28"/>
    </row>
    <row r="82" spans="1:165">
      <c r="A82" s="94" t="s">
        <v>155</v>
      </c>
      <c r="B82" s="15" t="s">
        <v>156</v>
      </c>
      <c r="C82" s="16">
        <f t="shared" ref="C82:F82" si="42">+C83+C84+C85+C86+C87+C88+C89+C90</f>
        <v>0</v>
      </c>
      <c r="D82" s="16">
        <f t="shared" si="42"/>
        <v>0</v>
      </c>
      <c r="E82" s="16">
        <f t="shared" si="42"/>
        <v>-9</v>
      </c>
      <c r="F82" s="16">
        <f t="shared" si="42"/>
        <v>-9</v>
      </c>
      <c r="G82" s="4">
        <f t="shared" si="40"/>
        <v>0</v>
      </c>
      <c r="H82" s="28">
        <f t="shared" si="41"/>
        <v>-9</v>
      </c>
      <c r="I82" s="16">
        <f t="shared" ref="I82" si="43">+I83+I84+I85+I86+I87+I88+I89+I90</f>
        <v>0</v>
      </c>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8"/>
      <c r="FI82" s="28"/>
    </row>
    <row r="83" spans="1:165" ht="25.5">
      <c r="A83" s="95" t="s">
        <v>157</v>
      </c>
      <c r="B83" s="18" t="s">
        <v>158</v>
      </c>
      <c r="C83" s="16"/>
      <c r="D83" s="16"/>
      <c r="E83" s="19"/>
      <c r="F83" s="19"/>
      <c r="G83" s="4">
        <f t="shared" si="40"/>
        <v>0</v>
      </c>
      <c r="H83" s="28">
        <f t="shared" si="41"/>
        <v>0</v>
      </c>
      <c r="I83" s="131"/>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8"/>
      <c r="FI83" s="28"/>
    </row>
    <row r="84" spans="1:165" ht="25.5">
      <c r="A84" s="95" t="s">
        <v>159</v>
      </c>
      <c r="B84" s="26" t="s">
        <v>138</v>
      </c>
      <c r="C84" s="16"/>
      <c r="D84" s="16"/>
      <c r="E84" s="19"/>
      <c r="F84" s="19"/>
      <c r="G84" s="4">
        <f t="shared" si="40"/>
        <v>0</v>
      </c>
      <c r="H84" s="28">
        <f t="shared" si="41"/>
        <v>0</v>
      </c>
      <c r="I84" s="131"/>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8"/>
      <c r="FI84" s="28"/>
    </row>
    <row r="85" spans="1:165" ht="38.25">
      <c r="A85" s="95" t="s">
        <v>160</v>
      </c>
      <c r="B85" s="18" t="s">
        <v>161</v>
      </c>
      <c r="C85" s="16"/>
      <c r="D85" s="16"/>
      <c r="E85" s="19"/>
      <c r="F85" s="19"/>
      <c r="G85" s="4">
        <f t="shared" si="40"/>
        <v>0</v>
      </c>
      <c r="H85" s="28">
        <f t="shared" si="41"/>
        <v>0</v>
      </c>
      <c r="I85" s="131"/>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8"/>
      <c r="FI85" s="28"/>
    </row>
    <row r="86" spans="1:165" ht="38.25">
      <c r="A86" s="95" t="s">
        <v>162</v>
      </c>
      <c r="B86" s="18" t="s">
        <v>163</v>
      </c>
      <c r="C86" s="16"/>
      <c r="D86" s="16"/>
      <c r="E86" s="19"/>
      <c r="F86" s="19"/>
      <c r="G86" s="4">
        <f t="shared" si="40"/>
        <v>0</v>
      </c>
      <c r="H86" s="28">
        <f t="shared" si="41"/>
        <v>0</v>
      </c>
      <c r="I86" s="131"/>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8"/>
      <c r="FI86" s="28"/>
    </row>
    <row r="87" spans="1:165" ht="25.5">
      <c r="A87" s="95" t="s">
        <v>164</v>
      </c>
      <c r="B87" s="18" t="s">
        <v>142</v>
      </c>
      <c r="C87" s="16"/>
      <c r="D87" s="16"/>
      <c r="E87" s="19"/>
      <c r="F87" s="19"/>
      <c r="G87" s="4">
        <f t="shared" si="40"/>
        <v>0</v>
      </c>
      <c r="H87" s="28">
        <f t="shared" si="41"/>
        <v>0</v>
      </c>
      <c r="I87" s="131"/>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28"/>
      <c r="FI87" s="28"/>
    </row>
    <row r="88" spans="1:165">
      <c r="A88" s="99" t="s">
        <v>165</v>
      </c>
      <c r="B88" s="18" t="s">
        <v>166</v>
      </c>
      <c r="C88" s="16"/>
      <c r="D88" s="16"/>
      <c r="E88" s="19"/>
      <c r="F88" s="19"/>
      <c r="G88" s="4">
        <f t="shared" si="40"/>
        <v>0</v>
      </c>
      <c r="H88" s="28">
        <f t="shared" si="41"/>
        <v>0</v>
      </c>
      <c r="I88" s="131"/>
      <c r="AT88" s="28"/>
      <c r="BT88" s="28"/>
      <c r="BU88" s="28"/>
      <c r="BV88" s="28"/>
      <c r="CN88" s="28"/>
    </row>
    <row r="89" spans="1:165" ht="63.75">
      <c r="A89" s="18" t="s">
        <v>167</v>
      </c>
      <c r="B89" s="27" t="s">
        <v>168</v>
      </c>
      <c r="C89" s="16"/>
      <c r="D89" s="16"/>
      <c r="E89" s="19">
        <v>-9</v>
      </c>
      <c r="F89" s="19">
        <v>-9</v>
      </c>
      <c r="G89" s="4">
        <f t="shared" si="40"/>
        <v>0</v>
      </c>
      <c r="H89" s="28">
        <f t="shared" si="41"/>
        <v>-9</v>
      </c>
      <c r="I89" s="131"/>
      <c r="BT89" s="28"/>
      <c r="BU89" s="28"/>
      <c r="BV89" s="28"/>
      <c r="CN89" s="28"/>
    </row>
    <row r="90" spans="1:165" ht="25.5">
      <c r="A90" s="18" t="s">
        <v>169</v>
      </c>
      <c r="B90" s="29" t="s">
        <v>170</v>
      </c>
      <c r="C90" s="16"/>
      <c r="D90" s="16"/>
      <c r="E90" s="19"/>
      <c r="F90" s="19"/>
      <c r="G90" s="4">
        <f t="shared" si="40"/>
        <v>0</v>
      </c>
      <c r="H90" s="28">
        <f t="shared" si="41"/>
        <v>0</v>
      </c>
      <c r="I90" s="131"/>
      <c r="BT90" s="28"/>
      <c r="BU90" s="28"/>
      <c r="BV90" s="28"/>
      <c r="CN90" s="28"/>
    </row>
    <row r="91" spans="1:165" ht="38.25">
      <c r="A91" s="18" t="s">
        <v>171</v>
      </c>
      <c r="B91" s="30" t="s">
        <v>172</v>
      </c>
      <c r="C91" s="20">
        <f t="shared" ref="C91:F91" si="44">C94+C92</f>
        <v>0</v>
      </c>
      <c r="D91" s="20">
        <f t="shared" si="44"/>
        <v>0</v>
      </c>
      <c r="E91" s="20">
        <f t="shared" si="44"/>
        <v>0</v>
      </c>
      <c r="F91" s="20">
        <f t="shared" si="44"/>
        <v>0</v>
      </c>
      <c r="G91" s="4">
        <f t="shared" si="40"/>
        <v>0</v>
      </c>
      <c r="H91" s="28">
        <f t="shared" si="41"/>
        <v>0</v>
      </c>
      <c r="I91" s="20">
        <f t="shared" ref="I91" si="45">I94+I92</f>
        <v>0</v>
      </c>
      <c r="BT91" s="28"/>
      <c r="BU91" s="28"/>
      <c r="BV91" s="28"/>
      <c r="CN91" s="28"/>
    </row>
    <row r="92" spans="1:165">
      <c r="A92" s="18" t="s">
        <v>173</v>
      </c>
      <c r="B92" s="29" t="s">
        <v>174</v>
      </c>
      <c r="C92" s="20">
        <f t="shared" ref="C92:F92" si="46">C93</f>
        <v>0</v>
      </c>
      <c r="D92" s="20">
        <f t="shared" si="46"/>
        <v>0</v>
      </c>
      <c r="E92" s="20">
        <f t="shared" si="46"/>
        <v>0</v>
      </c>
      <c r="F92" s="20">
        <f t="shared" si="46"/>
        <v>0</v>
      </c>
      <c r="G92" s="4">
        <f t="shared" si="40"/>
        <v>0</v>
      </c>
      <c r="H92" s="28">
        <f t="shared" si="41"/>
        <v>0</v>
      </c>
      <c r="I92" s="20">
        <f t="shared" ref="I92" si="47">I93</f>
        <v>0</v>
      </c>
      <c r="BT92" s="28"/>
      <c r="BU92" s="28"/>
      <c r="BV92" s="28"/>
      <c r="CN92" s="28"/>
    </row>
    <row r="93" spans="1:165">
      <c r="A93" s="18" t="s">
        <v>175</v>
      </c>
      <c r="B93" s="29" t="s">
        <v>176</v>
      </c>
      <c r="C93" s="20"/>
      <c r="D93" s="20"/>
      <c r="E93" s="20"/>
      <c r="F93" s="20"/>
      <c r="G93" s="4">
        <f t="shared" si="40"/>
        <v>0</v>
      </c>
      <c r="H93" s="28">
        <f t="shared" si="41"/>
        <v>0</v>
      </c>
      <c r="I93" s="20"/>
      <c r="BT93" s="28"/>
      <c r="BU93" s="28"/>
      <c r="BV93" s="28"/>
      <c r="CN93" s="28"/>
    </row>
    <row r="94" spans="1:165">
      <c r="A94" s="18" t="s">
        <v>177</v>
      </c>
      <c r="B94" s="29" t="s">
        <v>178</v>
      </c>
      <c r="C94" s="20">
        <f t="shared" ref="C94:F94" si="48">C95</f>
        <v>0</v>
      </c>
      <c r="D94" s="20">
        <f t="shared" si="48"/>
        <v>0</v>
      </c>
      <c r="E94" s="20">
        <f t="shared" si="48"/>
        <v>0</v>
      </c>
      <c r="F94" s="20">
        <f t="shared" si="48"/>
        <v>0</v>
      </c>
      <c r="G94" s="4">
        <f t="shared" si="40"/>
        <v>0</v>
      </c>
      <c r="H94" s="28">
        <f t="shared" si="41"/>
        <v>0</v>
      </c>
      <c r="I94" s="20">
        <f t="shared" ref="I94" si="49">I95</f>
        <v>0</v>
      </c>
      <c r="J94" s="28"/>
      <c r="BT94" s="28"/>
      <c r="BU94" s="28"/>
      <c r="BV94" s="28"/>
      <c r="CN94" s="28"/>
    </row>
    <row r="95" spans="1:165">
      <c r="A95" s="18" t="s">
        <v>179</v>
      </c>
      <c r="B95" s="29" t="s">
        <v>180</v>
      </c>
      <c r="C95" s="16"/>
      <c r="D95" s="16"/>
      <c r="E95" s="19"/>
      <c r="F95" s="19"/>
      <c r="G95" s="4">
        <f t="shared" si="40"/>
        <v>0</v>
      </c>
      <c r="H95" s="28">
        <f t="shared" si="41"/>
        <v>0</v>
      </c>
      <c r="I95" s="131"/>
      <c r="J95" s="28"/>
      <c r="BT95" s="28"/>
      <c r="BU95" s="28"/>
      <c r="BV95" s="28"/>
      <c r="CN95" s="28"/>
    </row>
    <row r="96" spans="1:165" ht="38.25">
      <c r="A96" s="18" t="s">
        <v>181</v>
      </c>
      <c r="B96" s="30" t="s">
        <v>172</v>
      </c>
      <c r="C96" s="20">
        <f t="shared" ref="C96:F96" si="50">C97+C100</f>
        <v>0</v>
      </c>
      <c r="D96" s="20">
        <f t="shared" si="50"/>
        <v>0</v>
      </c>
      <c r="E96" s="20">
        <f t="shared" si="50"/>
        <v>0</v>
      </c>
      <c r="F96" s="20">
        <f t="shared" si="50"/>
        <v>0</v>
      </c>
      <c r="G96" s="4">
        <f t="shared" si="40"/>
        <v>0</v>
      </c>
      <c r="H96" s="28">
        <f t="shared" si="41"/>
        <v>0</v>
      </c>
      <c r="I96" s="20">
        <f t="shared" ref="I96" si="51">I97+I100</f>
        <v>0</v>
      </c>
      <c r="J96" s="28"/>
      <c r="BT96" s="28"/>
      <c r="BU96" s="28"/>
      <c r="BV96" s="28"/>
      <c r="CN96" s="28"/>
    </row>
    <row r="97" spans="1:92">
      <c r="A97" s="18" t="s">
        <v>182</v>
      </c>
      <c r="B97" s="29" t="s">
        <v>178</v>
      </c>
      <c r="C97" s="20">
        <f t="shared" ref="C97:F97" si="52">C98+C99</f>
        <v>0</v>
      </c>
      <c r="D97" s="20">
        <f t="shared" si="52"/>
        <v>0</v>
      </c>
      <c r="E97" s="20">
        <f t="shared" si="52"/>
        <v>0</v>
      </c>
      <c r="F97" s="20">
        <f t="shared" si="52"/>
        <v>0</v>
      </c>
      <c r="G97" s="4">
        <f t="shared" si="40"/>
        <v>0</v>
      </c>
      <c r="H97" s="28">
        <f t="shared" si="41"/>
        <v>0</v>
      </c>
      <c r="I97" s="20">
        <f t="shared" ref="I97" si="53">I98+I99</f>
        <v>0</v>
      </c>
      <c r="J97" s="28"/>
      <c r="BT97" s="28"/>
      <c r="BU97" s="28"/>
      <c r="BV97" s="28"/>
      <c r="CN97" s="28"/>
    </row>
    <row r="98" spans="1:92">
      <c r="A98" s="18" t="s">
        <v>183</v>
      </c>
      <c r="B98" s="29" t="s">
        <v>184</v>
      </c>
      <c r="C98" s="16"/>
      <c r="D98" s="16"/>
      <c r="E98" s="19"/>
      <c r="F98" s="19"/>
      <c r="G98" s="4">
        <f t="shared" si="40"/>
        <v>0</v>
      </c>
      <c r="H98" s="28">
        <f t="shared" si="41"/>
        <v>0</v>
      </c>
      <c r="I98" s="131"/>
      <c r="J98" s="28"/>
      <c r="BT98" s="28"/>
      <c r="BU98" s="28"/>
      <c r="BV98" s="28"/>
      <c r="CN98" s="28"/>
    </row>
    <row r="99" spans="1:92">
      <c r="A99" s="18" t="s">
        <v>185</v>
      </c>
      <c r="B99" s="29" t="s">
        <v>186</v>
      </c>
      <c r="C99" s="16"/>
      <c r="D99" s="16"/>
      <c r="E99" s="19"/>
      <c r="F99" s="19"/>
      <c r="G99" s="4">
        <f t="shared" si="40"/>
        <v>0</v>
      </c>
      <c r="H99" s="28">
        <f t="shared" si="41"/>
        <v>0</v>
      </c>
      <c r="I99" s="131"/>
      <c r="J99" s="28"/>
      <c r="BT99" s="28"/>
      <c r="BU99" s="28"/>
      <c r="BV99" s="28"/>
      <c r="CN99" s="28"/>
    </row>
    <row r="100" spans="1:92">
      <c r="A100" s="18" t="s">
        <v>187</v>
      </c>
      <c r="B100" s="30" t="s">
        <v>513</v>
      </c>
      <c r="C100" s="20">
        <f t="shared" ref="C100:F100" si="54">C101+C102</f>
        <v>0</v>
      </c>
      <c r="D100" s="20">
        <f t="shared" si="54"/>
        <v>0</v>
      </c>
      <c r="E100" s="20">
        <f t="shared" si="54"/>
        <v>0</v>
      </c>
      <c r="F100" s="20">
        <f t="shared" si="54"/>
        <v>0</v>
      </c>
      <c r="G100" s="4">
        <f t="shared" si="40"/>
        <v>0</v>
      </c>
      <c r="H100" s="28">
        <f t="shared" si="41"/>
        <v>0</v>
      </c>
      <c r="I100" s="20">
        <f t="shared" ref="I100" si="55">I101+I102</f>
        <v>0</v>
      </c>
      <c r="J100" s="28"/>
      <c r="BT100" s="28"/>
      <c r="BU100" s="28"/>
      <c r="BV100" s="28"/>
      <c r="CN100" s="28"/>
    </row>
    <row r="101" spans="1:92">
      <c r="A101" s="18" t="s">
        <v>188</v>
      </c>
      <c r="B101" s="29" t="s">
        <v>184</v>
      </c>
      <c r="C101" s="16"/>
      <c r="D101" s="16"/>
      <c r="E101" s="19"/>
      <c r="F101" s="19"/>
      <c r="G101" s="4">
        <f t="shared" si="40"/>
        <v>0</v>
      </c>
      <c r="H101" s="28">
        <f t="shared" si="41"/>
        <v>0</v>
      </c>
      <c r="I101" s="131"/>
      <c r="J101" s="28"/>
      <c r="BT101" s="28"/>
      <c r="BU101" s="28"/>
      <c r="BV101" s="28"/>
      <c r="CN101" s="28"/>
    </row>
    <row r="102" spans="1:92">
      <c r="A102" s="18" t="s">
        <v>189</v>
      </c>
      <c r="B102" s="29" t="s">
        <v>186</v>
      </c>
      <c r="C102" s="16"/>
      <c r="D102" s="16"/>
      <c r="E102" s="19"/>
      <c r="F102" s="19"/>
      <c r="G102" s="4">
        <f t="shared" si="40"/>
        <v>0</v>
      </c>
      <c r="H102" s="28">
        <f t="shared" si="41"/>
        <v>0</v>
      </c>
      <c r="I102" s="131"/>
      <c r="J102" s="28"/>
      <c r="BT102" s="28"/>
      <c r="BU102" s="28"/>
      <c r="BV102" s="28"/>
      <c r="CN102" s="28"/>
    </row>
    <row r="103" spans="1:92" ht="25.5">
      <c r="A103" s="31" t="s">
        <v>190</v>
      </c>
      <c r="B103" s="32" t="s">
        <v>191</v>
      </c>
      <c r="C103" s="20">
        <f t="shared" ref="C103:F103" si="56">C104+C107</f>
        <v>0</v>
      </c>
      <c r="D103" s="20">
        <f t="shared" si="56"/>
        <v>0</v>
      </c>
      <c r="E103" s="20">
        <f t="shared" si="56"/>
        <v>0</v>
      </c>
      <c r="F103" s="20">
        <f t="shared" si="56"/>
        <v>0</v>
      </c>
      <c r="G103" s="4">
        <f t="shared" si="40"/>
        <v>0</v>
      </c>
      <c r="H103" s="28">
        <f t="shared" si="41"/>
        <v>0</v>
      </c>
      <c r="I103" s="20">
        <f t="shared" ref="I103" si="57">I104+I107</f>
        <v>0</v>
      </c>
      <c r="J103" s="28"/>
      <c r="BT103" s="28"/>
      <c r="BU103" s="28"/>
      <c r="BV103" s="28"/>
      <c r="CN103" s="28"/>
    </row>
    <row r="104" spans="1:92" ht="38.25">
      <c r="A104" s="18" t="s">
        <v>192</v>
      </c>
      <c r="B104" s="32" t="s">
        <v>172</v>
      </c>
      <c r="C104" s="20">
        <f t="shared" ref="C104:F104" si="58">C105+C106</f>
        <v>0</v>
      </c>
      <c r="D104" s="20">
        <f t="shared" si="58"/>
        <v>0</v>
      </c>
      <c r="E104" s="20">
        <f t="shared" si="58"/>
        <v>0</v>
      </c>
      <c r="F104" s="20">
        <f t="shared" si="58"/>
        <v>0</v>
      </c>
      <c r="G104" s="4">
        <f t="shared" si="40"/>
        <v>0</v>
      </c>
      <c r="H104" s="28">
        <f t="shared" si="41"/>
        <v>0</v>
      </c>
      <c r="I104" s="20">
        <f t="shared" ref="I104" si="59">I105+I106</f>
        <v>0</v>
      </c>
      <c r="J104" s="28"/>
      <c r="BT104" s="28"/>
      <c r="BU104" s="28"/>
      <c r="BV104" s="28"/>
      <c r="CN104" s="28"/>
    </row>
    <row r="105" spans="1:92">
      <c r="A105" s="18" t="s">
        <v>193</v>
      </c>
      <c r="B105" s="18" t="s">
        <v>194</v>
      </c>
      <c r="C105" s="20"/>
      <c r="D105" s="20"/>
      <c r="E105" s="20"/>
      <c r="F105" s="20"/>
      <c r="G105" s="4">
        <f t="shared" si="40"/>
        <v>0</v>
      </c>
      <c r="H105" s="28">
        <f t="shared" si="41"/>
        <v>0</v>
      </c>
      <c r="I105" s="20"/>
      <c r="J105" s="28"/>
      <c r="BT105" s="28"/>
      <c r="BU105" s="28"/>
      <c r="BV105" s="28"/>
      <c r="CN105" s="28"/>
    </row>
    <row r="106" spans="1:92" ht="26.25" customHeight="1">
      <c r="A106" s="18" t="s">
        <v>195</v>
      </c>
      <c r="B106" s="18" t="s">
        <v>196</v>
      </c>
      <c r="C106" s="20"/>
      <c r="D106" s="20"/>
      <c r="E106" s="20"/>
      <c r="F106" s="20"/>
      <c r="G106" s="4">
        <f t="shared" si="40"/>
        <v>0</v>
      </c>
      <c r="H106" s="28">
        <f t="shared" si="41"/>
        <v>0</v>
      </c>
      <c r="I106" s="20"/>
      <c r="J106" s="28"/>
      <c r="BT106" s="28"/>
      <c r="BU106" s="28"/>
      <c r="BV106" s="28"/>
      <c r="CN106" s="28"/>
    </row>
    <row r="107" spans="1:92">
      <c r="A107" s="35"/>
      <c r="B107" s="33" t="s">
        <v>197</v>
      </c>
      <c r="C107" s="20">
        <f t="shared" ref="C107:F109" si="60">C108</f>
        <v>0</v>
      </c>
      <c r="D107" s="20">
        <f t="shared" si="60"/>
        <v>0</v>
      </c>
      <c r="E107" s="20">
        <f t="shared" si="60"/>
        <v>0</v>
      </c>
      <c r="F107" s="20">
        <f t="shared" si="60"/>
        <v>0</v>
      </c>
      <c r="G107" s="4">
        <f t="shared" si="40"/>
        <v>0</v>
      </c>
      <c r="H107" s="28">
        <f t="shared" si="41"/>
        <v>0</v>
      </c>
      <c r="I107" s="20">
        <f t="shared" ref="I107:I109" si="61">I108</f>
        <v>0</v>
      </c>
      <c r="J107" s="28"/>
      <c r="BT107" s="28"/>
      <c r="BU107" s="28"/>
      <c r="BV107" s="28"/>
      <c r="CN107" s="28"/>
    </row>
    <row r="108" spans="1:92">
      <c r="A108" s="18" t="s">
        <v>198</v>
      </c>
      <c r="B108" s="33" t="s">
        <v>199</v>
      </c>
      <c r="C108" s="20">
        <f t="shared" si="60"/>
        <v>0</v>
      </c>
      <c r="D108" s="20">
        <f t="shared" si="60"/>
        <v>0</v>
      </c>
      <c r="E108" s="20">
        <f t="shared" si="60"/>
        <v>0</v>
      </c>
      <c r="F108" s="20">
        <f t="shared" si="60"/>
        <v>0</v>
      </c>
      <c r="G108" s="4">
        <f t="shared" si="40"/>
        <v>0</v>
      </c>
      <c r="H108" s="28">
        <f t="shared" si="41"/>
        <v>0</v>
      </c>
      <c r="I108" s="20">
        <f t="shared" si="61"/>
        <v>0</v>
      </c>
      <c r="J108" s="28"/>
      <c r="BT108" s="28"/>
      <c r="BU108" s="28"/>
      <c r="BV108" s="28"/>
      <c r="CN108" s="28"/>
    </row>
    <row r="109" spans="1:92" ht="25.5">
      <c r="A109" s="18" t="s">
        <v>200</v>
      </c>
      <c r="B109" s="33" t="s">
        <v>201</v>
      </c>
      <c r="C109" s="20">
        <f t="shared" si="60"/>
        <v>0</v>
      </c>
      <c r="D109" s="20">
        <f t="shared" si="60"/>
        <v>0</v>
      </c>
      <c r="E109" s="20">
        <f t="shared" si="60"/>
        <v>0</v>
      </c>
      <c r="F109" s="20">
        <f t="shared" si="60"/>
        <v>0</v>
      </c>
      <c r="G109" s="4">
        <f t="shared" si="40"/>
        <v>0</v>
      </c>
      <c r="H109" s="28">
        <f t="shared" si="41"/>
        <v>0</v>
      </c>
      <c r="I109" s="20">
        <f t="shared" si="61"/>
        <v>0</v>
      </c>
      <c r="J109" s="28"/>
      <c r="BT109" s="28"/>
      <c r="BU109" s="28"/>
      <c r="BV109" s="28"/>
      <c r="CN109" s="28"/>
    </row>
    <row r="110" spans="1:92">
      <c r="A110" s="18" t="s">
        <v>202</v>
      </c>
      <c r="B110" s="34" t="s">
        <v>203</v>
      </c>
      <c r="C110" s="16"/>
      <c r="D110" s="16"/>
      <c r="E110" s="19"/>
      <c r="F110" s="20"/>
      <c r="G110" s="4">
        <f t="shared" si="40"/>
        <v>0</v>
      </c>
      <c r="H110" s="28">
        <f t="shared" si="41"/>
        <v>0</v>
      </c>
      <c r="I110" s="131"/>
      <c r="CN110" s="28"/>
    </row>
    <row r="111" spans="1:92" ht="12" customHeight="1">
      <c r="A111" s="32" t="s">
        <v>204</v>
      </c>
      <c r="B111" s="32" t="s">
        <v>205</v>
      </c>
      <c r="C111" s="20">
        <f t="shared" ref="C111:F111" si="62">C112</f>
        <v>0</v>
      </c>
      <c r="D111" s="20">
        <f t="shared" si="62"/>
        <v>0</v>
      </c>
      <c r="E111" s="20">
        <f t="shared" si="62"/>
        <v>-298092</v>
      </c>
      <c r="F111" s="20">
        <f t="shared" si="62"/>
        <v>279828</v>
      </c>
      <c r="G111" s="4">
        <f t="shared" si="40"/>
        <v>0</v>
      </c>
      <c r="H111" s="28">
        <f t="shared" si="41"/>
        <v>279828</v>
      </c>
      <c r="I111" s="20">
        <f t="shared" ref="I111" si="63">I112</f>
        <v>-577920</v>
      </c>
      <c r="CN111" s="28"/>
    </row>
    <row r="112" spans="1:92" ht="25.5">
      <c r="A112" s="18" t="s">
        <v>206</v>
      </c>
      <c r="B112" s="18" t="s">
        <v>207</v>
      </c>
      <c r="C112" s="16"/>
      <c r="D112" s="16"/>
      <c r="E112" s="19">
        <v>-298092</v>
      </c>
      <c r="F112" s="19">
        <v>279828</v>
      </c>
      <c r="G112" s="4">
        <f t="shared" si="40"/>
        <v>0</v>
      </c>
      <c r="H112" s="28">
        <f t="shared" si="41"/>
        <v>279828</v>
      </c>
      <c r="I112" s="131">
        <v>-577920</v>
      </c>
      <c r="CN112" s="28"/>
    </row>
    <row r="113" spans="1:92" ht="15">
      <c r="A113" s="37"/>
      <c r="B113" s="132" t="s">
        <v>546</v>
      </c>
      <c r="C113" s="41"/>
      <c r="D113" s="133"/>
      <c r="CN113" s="28"/>
    </row>
    <row r="114" spans="1:92" ht="15">
      <c r="A114" s="37"/>
      <c r="B114" s="39"/>
      <c r="C114" s="41"/>
      <c r="D114" s="133"/>
      <c r="CN114" s="28"/>
    </row>
    <row r="115" spans="1:92" ht="15.75">
      <c r="A115" s="134" t="s">
        <v>547</v>
      </c>
      <c r="B115" s="135"/>
      <c r="C115" s="41"/>
      <c r="D115" s="133"/>
      <c r="CN115" s="28"/>
    </row>
    <row r="116" spans="1:92" ht="15">
      <c r="B116" s="136"/>
      <c r="C116" s="41"/>
      <c r="D116" s="133"/>
      <c r="CN116" s="28"/>
    </row>
    <row r="117" spans="1:92" ht="15.75">
      <c r="A117" s="137"/>
      <c r="B117" s="138" t="s">
        <v>548</v>
      </c>
      <c r="C117" s="41"/>
      <c r="D117" s="139" t="s">
        <v>549</v>
      </c>
      <c r="CN117" s="28"/>
    </row>
    <row r="118" spans="1:92" ht="15">
      <c r="B118" s="28" t="s">
        <v>550</v>
      </c>
      <c r="C118" s="41"/>
      <c r="D118" s="140" t="s">
        <v>551</v>
      </c>
      <c r="CN118" s="28"/>
    </row>
    <row r="119" spans="1:92" ht="15">
      <c r="A119" s="37"/>
      <c r="B119" s="39"/>
      <c r="C119" s="41"/>
      <c r="D119" s="140"/>
      <c r="CN119" s="28"/>
    </row>
    <row r="120" spans="1:92" ht="15">
      <c r="A120" s="37"/>
      <c r="B120" s="39"/>
      <c r="C120" s="41"/>
      <c r="D120" s="140"/>
      <c r="CN120" s="28"/>
    </row>
    <row r="121" spans="1:92" ht="15">
      <c r="A121" s="37"/>
      <c r="B121" s="39"/>
      <c r="C121" s="41"/>
      <c r="D121" s="140"/>
      <c r="CN121" s="28"/>
    </row>
    <row r="122" spans="1:92" ht="15">
      <c r="A122" s="37"/>
      <c r="B122" s="39"/>
      <c r="C122" s="41"/>
      <c r="D122" s="141" t="s">
        <v>552</v>
      </c>
      <c r="CN122" s="28"/>
    </row>
    <row r="123" spans="1:92" ht="15">
      <c r="A123" s="37"/>
      <c r="B123" s="39"/>
      <c r="C123" s="41"/>
      <c r="D123" s="140" t="s">
        <v>553</v>
      </c>
      <c r="CN123" s="28"/>
    </row>
    <row r="124" spans="1:92" ht="15">
      <c r="A124" s="37"/>
      <c r="B124" s="39"/>
      <c r="C124" s="41"/>
      <c r="D124" s="41"/>
      <c r="CN124" s="28"/>
    </row>
    <row r="125" spans="1:92" ht="15">
      <c r="A125" s="37"/>
      <c r="B125" s="39"/>
      <c r="C125" s="41"/>
      <c r="D125" s="41"/>
      <c r="CN125" s="28"/>
    </row>
    <row r="126" spans="1:92" ht="15">
      <c r="A126" s="37"/>
      <c r="B126" s="39"/>
      <c r="C126" s="41"/>
      <c r="D126" s="142" t="s">
        <v>554</v>
      </c>
      <c r="CN126" s="28"/>
    </row>
    <row r="127" spans="1:92" ht="15">
      <c r="A127" s="37"/>
      <c r="B127" s="39"/>
      <c r="C127" s="41"/>
      <c r="D127" s="28" t="s">
        <v>555</v>
      </c>
      <c r="CN127" s="28"/>
    </row>
    <row r="128" spans="1:92">
      <c r="CN128" s="28"/>
    </row>
    <row r="129" spans="92:92">
      <c r="CN129" s="28"/>
    </row>
    <row r="130" spans="92:92">
      <c r="CN130" s="28"/>
    </row>
    <row r="131" spans="92:92">
      <c r="CN131" s="28"/>
    </row>
    <row r="132" spans="92:92">
      <c r="CN132" s="28"/>
    </row>
    <row r="133" spans="92:92">
      <c r="CN133" s="28"/>
    </row>
    <row r="134" spans="92:92">
      <c r="CN134" s="28"/>
    </row>
    <row r="135" spans="92:92">
      <c r="CN135" s="28"/>
    </row>
    <row r="136" spans="92:92">
      <c r="CN136" s="28"/>
    </row>
    <row r="137" spans="92:92">
      <c r="CN137" s="28"/>
    </row>
    <row r="138" spans="92:92">
      <c r="CN138" s="28"/>
    </row>
    <row r="139" spans="92:92">
      <c r="CN139" s="28"/>
    </row>
    <row r="140" spans="92:92">
      <c r="CN140" s="28"/>
    </row>
    <row r="141" spans="92:92">
      <c r="CN141" s="28"/>
    </row>
    <row r="142" spans="92:92">
      <c r="CN142" s="28"/>
    </row>
    <row r="143" spans="92:92">
      <c r="CN143" s="28"/>
    </row>
    <row r="144" spans="92:92">
      <c r="CN144" s="28"/>
    </row>
    <row r="145" spans="92:92">
      <c r="CN145" s="28"/>
    </row>
    <row r="146" spans="92:92">
      <c r="CN146" s="28"/>
    </row>
    <row r="147" spans="92:92">
      <c r="CN147" s="28"/>
    </row>
    <row r="148" spans="92:92">
      <c r="CN148" s="28"/>
    </row>
    <row r="149" spans="92:92">
      <c r="CN149" s="28"/>
    </row>
    <row r="150" spans="92:92">
      <c r="CN150" s="28"/>
    </row>
    <row r="151" spans="92:92">
      <c r="CN151" s="28"/>
    </row>
    <row r="152" spans="92:92">
      <c r="CN152" s="28"/>
    </row>
    <row r="153" spans="92:92">
      <c r="CN153" s="28"/>
    </row>
    <row r="154" spans="92:92">
      <c r="CN154" s="28"/>
    </row>
    <row r="155" spans="92:92">
      <c r="CN155" s="28"/>
    </row>
    <row r="156" spans="92:92">
      <c r="CN156" s="28"/>
    </row>
    <row r="157" spans="92:92">
      <c r="CN157" s="28"/>
    </row>
  </sheetData>
  <protectedRanges>
    <protectedRange sqref="E83:F84 C25:F25 C57:F57 E31:F52 E64:F64 E88:F90 C59:F59 C67:F68 C82:F82 E95:F95 E98:F99 E101:F102 E19:F24 E56:F56 E72:F81 E26:F27" name="Zonă1" securityDescriptor="O:WDG:WDD:(A;;CC;;;AN)(A;;CC;;;AU)(A;;CC;;;WD)"/>
    <protectedRange sqref="I31:I52 I64 I88:I90 I59 I67:I68 I95 I98:I99 I101:I102 I56:I57 I72:I84 I18:I24 I26:I28" name="Zonă1_1" securityDescriptor="O:WDG:WDD:(A;;CC;;;AN)(A;;CC;;;AU)(A;;CC;;;WD)"/>
    <protectedRange sqref="I25" name="Zonă1_1_1" securityDescriptor="O:WDG:WDD:(A;;CC;;;AN)(A;;CC;;;AU)(A;;CC;;;WD)"/>
    <protectedRange sqref="E18:F18" name="Zonă1_2" securityDescriptor="O:WDG:WDD:(A;;CC;;;AN)(A;;CC;;;AU)(A;;CC;;;WD)"/>
    <protectedRange sqref="E28:F28" name="Zonă1_4" securityDescriptor="O:WDG:WDD:(A;;CC;;;AN)(A;;CC;;;AU)(A;;CC;;;WD)"/>
  </protectedRanges>
  <mergeCells count="32">
    <mergeCell ref="BG5:BK5"/>
    <mergeCell ref="G5:H5"/>
    <mergeCell ref="I5:M5"/>
    <mergeCell ref="N5:R5"/>
    <mergeCell ref="S5:W5"/>
    <mergeCell ref="X5:AB5"/>
    <mergeCell ref="AC5:AG5"/>
    <mergeCell ref="AH5:AL5"/>
    <mergeCell ref="AM5:AQ5"/>
    <mergeCell ref="AR5:AV5"/>
    <mergeCell ref="AW5:BA5"/>
    <mergeCell ref="BB5:BF5"/>
    <mergeCell ref="DO5:DS5"/>
    <mergeCell ref="BL5:BP5"/>
    <mergeCell ref="BQ5:BU5"/>
    <mergeCell ref="BV5:BZ5"/>
    <mergeCell ref="CA5:CE5"/>
    <mergeCell ref="CF5:CJ5"/>
    <mergeCell ref="CK5:CO5"/>
    <mergeCell ref="CP5:CT5"/>
    <mergeCell ref="CU5:CY5"/>
    <mergeCell ref="CZ5:DD5"/>
    <mergeCell ref="DE5:DI5"/>
    <mergeCell ref="DJ5:DN5"/>
    <mergeCell ref="EX5:FB5"/>
    <mergeCell ref="FC5:FG5"/>
    <mergeCell ref="DT5:DX5"/>
    <mergeCell ref="DY5:EC5"/>
    <mergeCell ref="ED5:EH5"/>
    <mergeCell ref="EI5:EM5"/>
    <mergeCell ref="EN5:ER5"/>
    <mergeCell ref="ES5:EW5"/>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19"/>
  <sheetViews>
    <sheetView zoomScale="90" zoomScaleNormal="90" workbookViewId="0">
      <pane xSplit="3" ySplit="7" topLeftCell="D8" activePane="bottomRight" state="frozen"/>
      <selection activeCell="G7" sqref="G7:H290"/>
      <selection pane="topRight" activeCell="G7" sqref="G7:H290"/>
      <selection pane="bottomLeft" activeCell="G7" sqref="G7:H290"/>
      <selection pane="bottomRight" activeCell="F6" sqref="F6"/>
    </sheetView>
  </sheetViews>
  <sheetFormatPr defaultRowHeight="15"/>
  <cols>
    <col min="1" max="1" width="14.42578125" style="37" customWidth="1"/>
    <col min="2" max="2" width="71.28515625" style="39" customWidth="1"/>
    <col min="3" max="3" width="5" style="39" bestFit="1" customWidth="1"/>
    <col min="4" max="4" width="15.42578125" style="39" bestFit="1" customWidth="1"/>
    <col min="5" max="5" width="15.42578125" style="39" customWidth="1"/>
    <col min="6" max="6" width="15.7109375" style="39" bestFit="1" customWidth="1"/>
    <col min="7" max="7" width="15.42578125" style="39" bestFit="1" customWidth="1"/>
    <col min="8" max="8" width="14.5703125" style="39" bestFit="1" customWidth="1"/>
    <col min="9" max="9" width="13.140625" style="40" bestFit="1" customWidth="1"/>
    <col min="10" max="10" width="14.28515625" style="40" bestFit="1" customWidth="1"/>
    <col min="11" max="11" width="15.42578125" style="40" bestFit="1" customWidth="1"/>
    <col min="12" max="12" width="13.7109375" style="40" customWidth="1"/>
    <col min="13" max="13" width="13.85546875" style="40" bestFit="1" customWidth="1"/>
    <col min="14" max="14" width="13.85546875" style="40" customWidth="1"/>
    <col min="15" max="15" width="13.85546875" style="40" bestFit="1" customWidth="1"/>
    <col min="16" max="18" width="13.42578125" style="40" bestFit="1" customWidth="1"/>
    <col min="19" max="16384" width="9.140625" style="40"/>
  </cols>
  <sheetData>
    <row r="1" spans="1:18">
      <c r="A1" s="122" t="s">
        <v>531</v>
      </c>
    </row>
    <row r="2" spans="1:18" ht="20.25">
      <c r="B2" s="104" t="s">
        <v>532</v>
      </c>
      <c r="C2" s="38"/>
    </row>
    <row r="3" spans="1:18" ht="30">
      <c r="B3" s="38"/>
      <c r="C3" s="38"/>
      <c r="D3" s="106">
        <v>969595550</v>
      </c>
      <c r="E3" s="106">
        <v>934084580</v>
      </c>
      <c r="F3" s="106">
        <v>934084580</v>
      </c>
      <c r="G3" s="106">
        <v>888645114.97000003</v>
      </c>
      <c r="H3" s="120" t="s">
        <v>527</v>
      </c>
    </row>
    <row r="4" spans="1:18">
      <c r="B4" s="38"/>
      <c r="C4" s="38"/>
      <c r="D4" s="41">
        <f>D3-D8</f>
        <v>0</v>
      </c>
      <c r="E4" s="41">
        <f t="shared" ref="E4:G4" si="0">E3-E8</f>
        <v>0</v>
      </c>
      <c r="F4" s="41">
        <f t="shared" si="0"/>
        <v>0</v>
      </c>
      <c r="G4" s="41">
        <f t="shared" si="0"/>
        <v>0</v>
      </c>
      <c r="H4" s="41"/>
    </row>
    <row r="5" spans="1:18">
      <c r="D5" s="42"/>
      <c r="E5" s="42"/>
      <c r="F5" s="43"/>
      <c r="G5" s="44"/>
      <c r="H5" s="45" t="s">
        <v>0</v>
      </c>
    </row>
    <row r="6" spans="1:18" s="49" customFormat="1" ht="120">
      <c r="A6" s="46"/>
      <c r="B6" s="47" t="s">
        <v>2</v>
      </c>
      <c r="C6" s="47"/>
      <c r="D6" s="48" t="s">
        <v>528</v>
      </c>
      <c r="E6" s="48" t="s">
        <v>529</v>
      </c>
      <c r="F6" s="48" t="s">
        <v>530</v>
      </c>
      <c r="G6" s="121" t="s">
        <v>208</v>
      </c>
      <c r="H6" s="48" t="s">
        <v>209</v>
      </c>
      <c r="K6" s="48" t="s">
        <v>544</v>
      </c>
    </row>
    <row r="7" spans="1:18">
      <c r="A7" s="50"/>
      <c r="B7" s="51" t="s">
        <v>210</v>
      </c>
      <c r="C7" s="51"/>
      <c r="D7" s="52"/>
      <c r="E7" s="52"/>
      <c r="F7" s="52"/>
      <c r="G7" s="52"/>
      <c r="H7" s="52"/>
      <c r="K7" s="52"/>
    </row>
    <row r="8" spans="1:18" s="57" customFormat="1" ht="16.5" customHeight="1">
      <c r="A8" s="53" t="s">
        <v>211</v>
      </c>
      <c r="B8" s="54" t="s">
        <v>212</v>
      </c>
      <c r="C8" s="106">
        <f t="shared" ref="C8" si="1">+C9+C17</f>
        <v>0</v>
      </c>
      <c r="D8" s="106">
        <f t="shared" ref="D8:K8" si="2">+D9+D17</f>
        <v>969595550</v>
      </c>
      <c r="E8" s="106">
        <f t="shared" si="2"/>
        <v>934084580</v>
      </c>
      <c r="F8" s="106">
        <f t="shared" si="2"/>
        <v>934084580</v>
      </c>
      <c r="G8" s="106">
        <f t="shared" si="2"/>
        <v>888645114.97000003</v>
      </c>
      <c r="H8" s="106">
        <f t="shared" si="2"/>
        <v>107332486.08</v>
      </c>
      <c r="I8" s="106">
        <f t="shared" si="2"/>
        <v>-1.4893274169480719E-8</v>
      </c>
      <c r="J8" s="106">
        <f t="shared" si="2"/>
        <v>107332486.08000001</v>
      </c>
      <c r="K8" s="106">
        <f t="shared" si="2"/>
        <v>781312628.88999999</v>
      </c>
      <c r="L8" s="40"/>
      <c r="M8" s="40"/>
      <c r="N8" s="40"/>
      <c r="O8" s="40"/>
      <c r="P8" s="40"/>
      <c r="Q8" s="40"/>
      <c r="R8" s="40"/>
    </row>
    <row r="9" spans="1:18" s="57" customFormat="1">
      <c r="A9" s="53" t="s">
        <v>213</v>
      </c>
      <c r="B9" s="58" t="s">
        <v>214</v>
      </c>
      <c r="C9" s="106">
        <f>+C10+C11+C14+C12+C13+C16+C259+C15</f>
        <v>0</v>
      </c>
      <c r="D9" s="106">
        <f t="shared" ref="D9:K9" si="3">+D10+D11+D14+D12+D13+D16+D259+D15</f>
        <v>969294550</v>
      </c>
      <c r="E9" s="106">
        <f t="shared" si="3"/>
        <v>933783580</v>
      </c>
      <c r="F9" s="106">
        <f t="shared" si="3"/>
        <v>933783580</v>
      </c>
      <c r="G9" s="106">
        <f t="shared" si="3"/>
        <v>888409184.21000004</v>
      </c>
      <c r="H9" s="106">
        <f t="shared" si="3"/>
        <v>107332486.08</v>
      </c>
      <c r="I9" s="106">
        <f t="shared" si="3"/>
        <v>-1.4893274169480719E-8</v>
      </c>
      <c r="J9" s="106">
        <f t="shared" si="3"/>
        <v>107332486.08000001</v>
      </c>
      <c r="K9" s="106">
        <f t="shared" si="3"/>
        <v>781076698.13</v>
      </c>
      <c r="L9" s="40"/>
      <c r="M9" s="40"/>
      <c r="N9" s="40"/>
      <c r="O9" s="40"/>
      <c r="P9" s="40"/>
      <c r="Q9" s="40"/>
      <c r="R9" s="40"/>
    </row>
    <row r="10" spans="1:18" s="57" customFormat="1">
      <c r="A10" s="53" t="s">
        <v>215</v>
      </c>
      <c r="B10" s="58" t="s">
        <v>216</v>
      </c>
      <c r="C10" s="106">
        <f t="shared" ref="C10" si="4">+C24</f>
        <v>0</v>
      </c>
      <c r="D10" s="106">
        <f t="shared" ref="D10:K10" si="5">+D24</f>
        <v>5931000</v>
      </c>
      <c r="E10" s="106">
        <f t="shared" si="5"/>
        <v>5931000</v>
      </c>
      <c r="F10" s="106">
        <f t="shared" si="5"/>
        <v>5931000</v>
      </c>
      <c r="G10" s="106">
        <f t="shared" si="5"/>
        <v>5101155</v>
      </c>
      <c r="H10" s="106">
        <f t="shared" si="5"/>
        <v>515767</v>
      </c>
      <c r="I10" s="106">
        <f t="shared" si="5"/>
        <v>0</v>
      </c>
      <c r="J10" s="106">
        <f t="shared" si="5"/>
        <v>515767</v>
      </c>
      <c r="K10" s="106">
        <f t="shared" si="5"/>
        <v>4585388</v>
      </c>
      <c r="L10" s="40"/>
      <c r="M10" s="40"/>
      <c r="N10" s="40"/>
      <c r="O10" s="40"/>
      <c r="P10" s="40"/>
      <c r="Q10" s="40"/>
      <c r="R10" s="40"/>
    </row>
    <row r="11" spans="1:18" s="57" customFormat="1" ht="16.5" customHeight="1">
      <c r="A11" s="53" t="s">
        <v>217</v>
      </c>
      <c r="B11" s="58" t="s">
        <v>218</v>
      </c>
      <c r="C11" s="106">
        <f>+C44</f>
        <v>0</v>
      </c>
      <c r="D11" s="106">
        <f t="shared" ref="D11:K11" si="6">+D44</f>
        <v>680447560</v>
      </c>
      <c r="E11" s="106">
        <f t="shared" si="6"/>
        <v>644936590</v>
      </c>
      <c r="F11" s="106">
        <f t="shared" si="6"/>
        <v>644936590</v>
      </c>
      <c r="G11" s="106">
        <f t="shared" si="6"/>
        <v>627310599.25</v>
      </c>
      <c r="H11" s="106">
        <f t="shared" si="6"/>
        <v>81571330.489999995</v>
      </c>
      <c r="I11" s="106">
        <f t="shared" si="6"/>
        <v>-1.4893274169480719E-8</v>
      </c>
      <c r="J11" s="106">
        <f t="shared" si="6"/>
        <v>81571330.49000001</v>
      </c>
      <c r="K11" s="106">
        <f t="shared" si="6"/>
        <v>545739268.75999999</v>
      </c>
      <c r="L11" s="40"/>
      <c r="M11" s="40"/>
      <c r="N11" s="40"/>
      <c r="O11" s="40"/>
      <c r="P11" s="40"/>
      <c r="Q11" s="40"/>
      <c r="R11" s="40"/>
    </row>
    <row r="12" spans="1:18" s="57" customFormat="1">
      <c r="A12" s="53" t="s">
        <v>219</v>
      </c>
      <c r="B12" s="58" t="s">
        <v>220</v>
      </c>
      <c r="C12" s="106">
        <f>+C72</f>
        <v>0</v>
      </c>
      <c r="D12" s="106">
        <f t="shared" ref="D12:K12" si="7">+D72</f>
        <v>0</v>
      </c>
      <c r="E12" s="106">
        <f t="shared" si="7"/>
        <v>0</v>
      </c>
      <c r="F12" s="106">
        <f t="shared" si="7"/>
        <v>0</v>
      </c>
      <c r="G12" s="106">
        <f t="shared" si="7"/>
        <v>0</v>
      </c>
      <c r="H12" s="106">
        <f t="shared" si="7"/>
        <v>0</v>
      </c>
      <c r="I12" s="106">
        <f t="shared" si="7"/>
        <v>0</v>
      </c>
      <c r="J12" s="106">
        <f t="shared" si="7"/>
        <v>0</v>
      </c>
      <c r="K12" s="106">
        <f t="shared" si="7"/>
        <v>0</v>
      </c>
      <c r="L12" s="40"/>
      <c r="M12" s="40"/>
      <c r="N12" s="40"/>
      <c r="O12" s="40"/>
      <c r="P12" s="40"/>
      <c r="Q12" s="40"/>
      <c r="R12" s="40"/>
    </row>
    <row r="13" spans="1:18" s="57" customFormat="1" ht="30">
      <c r="A13" s="53" t="s">
        <v>221</v>
      </c>
      <c r="B13" s="58" t="s">
        <v>222</v>
      </c>
      <c r="C13" s="106">
        <f>C260</f>
        <v>0</v>
      </c>
      <c r="D13" s="106">
        <f t="shared" ref="D13:K13" si="8">D260</f>
        <v>222424360</v>
      </c>
      <c r="E13" s="106">
        <f t="shared" si="8"/>
        <v>222424360</v>
      </c>
      <c r="F13" s="106">
        <f t="shared" si="8"/>
        <v>222424360</v>
      </c>
      <c r="G13" s="106">
        <f t="shared" si="8"/>
        <v>210086076</v>
      </c>
      <c r="H13" s="106">
        <f t="shared" si="8"/>
        <v>23330096</v>
      </c>
      <c r="I13" s="106">
        <f t="shared" si="8"/>
        <v>0</v>
      </c>
      <c r="J13" s="106">
        <f t="shared" si="8"/>
        <v>23330096</v>
      </c>
      <c r="K13" s="106">
        <f t="shared" si="8"/>
        <v>186755980</v>
      </c>
      <c r="L13" s="40"/>
      <c r="M13" s="40"/>
      <c r="N13" s="40"/>
      <c r="O13" s="40"/>
      <c r="P13" s="40"/>
      <c r="Q13" s="40"/>
      <c r="R13" s="40"/>
    </row>
    <row r="14" spans="1:18" s="57" customFormat="1" ht="16.5" customHeight="1">
      <c r="A14" s="53" t="s">
        <v>223</v>
      </c>
      <c r="B14" s="58" t="s">
        <v>224</v>
      </c>
      <c r="C14" s="106">
        <f>C279</f>
        <v>0</v>
      </c>
      <c r="D14" s="106">
        <f t="shared" ref="D14:K14" si="9">D279</f>
        <v>60464630</v>
      </c>
      <c r="E14" s="106">
        <f t="shared" si="9"/>
        <v>60464630</v>
      </c>
      <c r="F14" s="106">
        <f t="shared" si="9"/>
        <v>60464630</v>
      </c>
      <c r="G14" s="106">
        <f t="shared" si="9"/>
        <v>49410365</v>
      </c>
      <c r="H14" s="106">
        <f t="shared" si="9"/>
        <v>2050619</v>
      </c>
      <c r="I14" s="106">
        <f t="shared" si="9"/>
        <v>0</v>
      </c>
      <c r="J14" s="106">
        <f t="shared" si="9"/>
        <v>2050619</v>
      </c>
      <c r="K14" s="106">
        <f t="shared" si="9"/>
        <v>47359746</v>
      </c>
      <c r="L14" s="40"/>
      <c r="M14" s="40"/>
      <c r="N14" s="40"/>
      <c r="O14" s="40"/>
      <c r="P14" s="40"/>
      <c r="Q14" s="40"/>
      <c r="R14" s="40"/>
    </row>
    <row r="15" spans="1:18" s="57" customFormat="1" ht="30">
      <c r="A15" s="53" t="s">
        <v>225</v>
      </c>
      <c r="B15" s="58" t="s">
        <v>226</v>
      </c>
      <c r="C15" s="106">
        <f>C288</f>
        <v>0</v>
      </c>
      <c r="D15" s="106">
        <f t="shared" ref="D15:K15" si="10">D288</f>
        <v>0</v>
      </c>
      <c r="E15" s="106">
        <f t="shared" si="10"/>
        <v>0</v>
      </c>
      <c r="F15" s="106">
        <f t="shared" si="10"/>
        <v>0</v>
      </c>
      <c r="G15" s="106">
        <f t="shared" si="10"/>
        <v>0</v>
      </c>
      <c r="H15" s="106">
        <f t="shared" si="10"/>
        <v>0</v>
      </c>
      <c r="I15" s="106">
        <f t="shared" si="10"/>
        <v>0</v>
      </c>
      <c r="J15" s="106">
        <f t="shared" si="10"/>
        <v>0</v>
      </c>
      <c r="K15" s="106">
        <f t="shared" si="10"/>
        <v>0</v>
      </c>
      <c r="L15" s="40"/>
      <c r="M15" s="40"/>
      <c r="N15" s="40"/>
      <c r="O15" s="40"/>
      <c r="P15" s="40"/>
      <c r="Q15" s="40"/>
      <c r="R15" s="40"/>
    </row>
    <row r="16" spans="1:18" s="57" customFormat="1" ht="16.5" customHeight="1">
      <c r="A16" s="53" t="s">
        <v>227</v>
      </c>
      <c r="B16" s="58" t="s">
        <v>228</v>
      </c>
      <c r="C16" s="106">
        <f>C75</f>
        <v>0</v>
      </c>
      <c r="D16" s="106">
        <f t="shared" ref="D16:K16" si="11">D75</f>
        <v>27000</v>
      </c>
      <c r="E16" s="106">
        <f t="shared" si="11"/>
        <v>27000</v>
      </c>
      <c r="F16" s="106">
        <f t="shared" si="11"/>
        <v>27000</v>
      </c>
      <c r="G16" s="106">
        <f t="shared" si="11"/>
        <v>5118</v>
      </c>
      <c r="H16" s="106">
        <f t="shared" si="11"/>
        <v>0</v>
      </c>
      <c r="I16" s="106">
        <f t="shared" si="11"/>
        <v>0</v>
      </c>
      <c r="J16" s="106">
        <f t="shared" si="11"/>
        <v>0</v>
      </c>
      <c r="K16" s="106">
        <f t="shared" si="11"/>
        <v>5118</v>
      </c>
      <c r="L16" s="40"/>
      <c r="M16" s="40"/>
      <c r="N16" s="40"/>
      <c r="O16" s="40"/>
      <c r="P16" s="40"/>
      <c r="Q16" s="40"/>
      <c r="R16" s="40"/>
    </row>
    <row r="17" spans="1:247" s="57" customFormat="1" ht="16.5" customHeight="1">
      <c r="A17" s="53" t="s">
        <v>229</v>
      </c>
      <c r="B17" s="58" t="s">
        <v>230</v>
      </c>
      <c r="C17" s="106">
        <f>C78</f>
        <v>0</v>
      </c>
      <c r="D17" s="106">
        <f t="shared" ref="D17:K17" si="12">D78</f>
        <v>301000</v>
      </c>
      <c r="E17" s="106">
        <f t="shared" si="12"/>
        <v>301000</v>
      </c>
      <c r="F17" s="106">
        <f t="shared" si="12"/>
        <v>301000</v>
      </c>
      <c r="G17" s="106">
        <f t="shared" si="12"/>
        <v>235930.76</v>
      </c>
      <c r="H17" s="106">
        <f t="shared" si="12"/>
        <v>0</v>
      </c>
      <c r="I17" s="106">
        <f t="shared" si="12"/>
        <v>0</v>
      </c>
      <c r="J17" s="106">
        <f t="shared" si="12"/>
        <v>0</v>
      </c>
      <c r="K17" s="106">
        <f t="shared" si="12"/>
        <v>235930.76</v>
      </c>
      <c r="L17" s="40"/>
      <c r="M17" s="40"/>
      <c r="N17" s="40"/>
      <c r="O17" s="40"/>
      <c r="P17" s="40"/>
      <c r="Q17" s="40"/>
      <c r="R17" s="40"/>
    </row>
    <row r="18" spans="1:247" s="57" customFormat="1">
      <c r="A18" s="53" t="s">
        <v>231</v>
      </c>
      <c r="B18" s="58" t="s">
        <v>232</v>
      </c>
      <c r="C18" s="106">
        <f>C79</f>
        <v>0</v>
      </c>
      <c r="D18" s="106">
        <f t="shared" ref="D18:K18" si="13">D79</f>
        <v>301000</v>
      </c>
      <c r="E18" s="106">
        <f t="shared" si="13"/>
        <v>301000</v>
      </c>
      <c r="F18" s="106">
        <f t="shared" si="13"/>
        <v>301000</v>
      </c>
      <c r="G18" s="106">
        <f t="shared" si="13"/>
        <v>235930.76</v>
      </c>
      <c r="H18" s="106">
        <f t="shared" si="13"/>
        <v>0</v>
      </c>
      <c r="I18" s="106">
        <f t="shared" si="13"/>
        <v>0</v>
      </c>
      <c r="J18" s="106">
        <f t="shared" si="13"/>
        <v>0</v>
      </c>
      <c r="K18" s="106">
        <f t="shared" si="13"/>
        <v>235930.76</v>
      </c>
      <c r="L18" s="40"/>
      <c r="M18" s="40"/>
      <c r="N18" s="40"/>
      <c r="O18" s="40"/>
      <c r="P18" s="40"/>
      <c r="Q18" s="40"/>
      <c r="R18" s="40"/>
    </row>
    <row r="19" spans="1:247" s="57" customFormat="1" ht="30">
      <c r="A19" s="53" t="s">
        <v>233</v>
      </c>
      <c r="B19" s="58" t="s">
        <v>234</v>
      </c>
      <c r="C19" s="106">
        <f>C259+C287</f>
        <v>0</v>
      </c>
      <c r="D19" s="106">
        <f t="shared" ref="D19:K19" si="14">D259+D287</f>
        <v>0</v>
      </c>
      <c r="E19" s="106">
        <f t="shared" si="14"/>
        <v>0</v>
      </c>
      <c r="F19" s="106">
        <f t="shared" si="14"/>
        <v>0</v>
      </c>
      <c r="G19" s="106">
        <f t="shared" si="14"/>
        <v>-3506604.04</v>
      </c>
      <c r="H19" s="106">
        <f t="shared" si="14"/>
        <v>-135965.41</v>
      </c>
      <c r="I19" s="106">
        <f t="shared" si="14"/>
        <v>0</v>
      </c>
      <c r="J19" s="106">
        <f t="shared" si="14"/>
        <v>-135965.40999999992</v>
      </c>
      <c r="K19" s="106">
        <f t="shared" si="14"/>
        <v>-3370638.63</v>
      </c>
      <c r="L19" s="40"/>
      <c r="M19" s="40"/>
      <c r="N19" s="40"/>
      <c r="O19" s="40"/>
      <c r="P19" s="40"/>
      <c r="Q19" s="40"/>
      <c r="R19" s="40"/>
    </row>
    <row r="20" spans="1:247" s="57" customFormat="1" ht="16.5" customHeight="1">
      <c r="A20" s="53" t="s">
        <v>235</v>
      </c>
      <c r="B20" s="58" t="s">
        <v>236</v>
      </c>
      <c r="C20" s="106">
        <f t="shared" ref="C20" si="15">+C21+C17</f>
        <v>0</v>
      </c>
      <c r="D20" s="106">
        <f t="shared" ref="D20:K20" si="16">+D21+D17</f>
        <v>969595550</v>
      </c>
      <c r="E20" s="106">
        <f t="shared" si="16"/>
        <v>934084580</v>
      </c>
      <c r="F20" s="106">
        <f t="shared" si="16"/>
        <v>934084580</v>
      </c>
      <c r="G20" s="106">
        <f t="shared" si="16"/>
        <v>888645114.97000003</v>
      </c>
      <c r="H20" s="106">
        <f t="shared" si="16"/>
        <v>107332486.08</v>
      </c>
      <c r="I20" s="106">
        <f t="shared" si="16"/>
        <v>-1.4893274169480719E-8</v>
      </c>
      <c r="J20" s="106">
        <f t="shared" si="16"/>
        <v>107332486.08000001</v>
      </c>
      <c r="K20" s="106">
        <f t="shared" si="16"/>
        <v>781312628.88999999</v>
      </c>
      <c r="L20" s="40"/>
      <c r="M20" s="40"/>
      <c r="N20" s="40"/>
      <c r="O20" s="40"/>
      <c r="P20" s="40"/>
      <c r="Q20" s="40"/>
      <c r="R20" s="40"/>
    </row>
    <row r="21" spans="1:247" s="57" customFormat="1">
      <c r="A21" s="53" t="s">
        <v>237</v>
      </c>
      <c r="B21" s="58" t="s">
        <v>214</v>
      </c>
      <c r="C21" s="106">
        <f>C10+C11+C12+C13+C14+C16+C259+C15</f>
        <v>0</v>
      </c>
      <c r="D21" s="106">
        <f t="shared" ref="D21:K21" si="17">D10+D11+D12+D13+D14+D16+D259+D15</f>
        <v>969294550</v>
      </c>
      <c r="E21" s="106">
        <f t="shared" si="17"/>
        <v>933783580</v>
      </c>
      <c r="F21" s="106">
        <f t="shared" si="17"/>
        <v>933783580</v>
      </c>
      <c r="G21" s="106">
        <f t="shared" si="17"/>
        <v>888409184.21000004</v>
      </c>
      <c r="H21" s="106">
        <f t="shared" si="17"/>
        <v>107332486.08</v>
      </c>
      <c r="I21" s="106">
        <f t="shared" si="17"/>
        <v>-1.4893274169480719E-8</v>
      </c>
      <c r="J21" s="106">
        <f t="shared" si="17"/>
        <v>107332486.08000001</v>
      </c>
      <c r="K21" s="106">
        <f t="shared" si="17"/>
        <v>781076698.13</v>
      </c>
      <c r="L21" s="40"/>
      <c r="M21" s="40"/>
      <c r="N21" s="40"/>
      <c r="O21" s="40"/>
      <c r="P21" s="40"/>
      <c r="Q21" s="40"/>
      <c r="R21" s="40"/>
    </row>
    <row r="22" spans="1:247" s="57" customFormat="1" ht="16.5" customHeight="1">
      <c r="A22" s="59" t="s">
        <v>238</v>
      </c>
      <c r="B22" s="58" t="s">
        <v>239</v>
      </c>
      <c r="C22" s="106">
        <f>+C23+C78+C259</f>
        <v>0</v>
      </c>
      <c r="D22" s="106">
        <f t="shared" ref="D22:K22" si="18">+D23+D78+D259</f>
        <v>909130920</v>
      </c>
      <c r="E22" s="106">
        <f t="shared" si="18"/>
        <v>873619950</v>
      </c>
      <c r="F22" s="106">
        <f t="shared" si="18"/>
        <v>873619950</v>
      </c>
      <c r="G22" s="106">
        <f t="shared" si="18"/>
        <v>839234749.97000003</v>
      </c>
      <c r="H22" s="106">
        <f t="shared" si="18"/>
        <v>105281867.08</v>
      </c>
      <c r="I22" s="106">
        <f t="shared" si="18"/>
        <v>-1.4893274169480719E-8</v>
      </c>
      <c r="J22" s="106">
        <f t="shared" si="18"/>
        <v>105281867.08000001</v>
      </c>
      <c r="K22" s="106">
        <f t="shared" si="18"/>
        <v>733952882.88999999</v>
      </c>
      <c r="L22" s="40"/>
      <c r="M22" s="40"/>
      <c r="N22" s="40"/>
      <c r="O22" s="40"/>
      <c r="P22" s="40"/>
      <c r="Q22" s="40"/>
      <c r="R22" s="40"/>
    </row>
    <row r="23" spans="1:247" s="57" customFormat="1" ht="16.5" customHeight="1">
      <c r="A23" s="53" t="s">
        <v>240</v>
      </c>
      <c r="B23" s="58" t="s">
        <v>214</v>
      </c>
      <c r="C23" s="106">
        <f>+C24+C44+C72+C260+C75+C288</f>
        <v>0</v>
      </c>
      <c r="D23" s="106">
        <f t="shared" ref="D23:K23" si="19">+D24+D44+D72+D260+D75+D288</f>
        <v>908829920</v>
      </c>
      <c r="E23" s="106">
        <f t="shared" si="19"/>
        <v>873318950</v>
      </c>
      <c r="F23" s="106">
        <f t="shared" si="19"/>
        <v>873318950</v>
      </c>
      <c r="G23" s="106">
        <f t="shared" si="19"/>
        <v>842502948.25</v>
      </c>
      <c r="H23" s="106">
        <f t="shared" si="19"/>
        <v>105417193.48999999</v>
      </c>
      <c r="I23" s="106">
        <f t="shared" si="19"/>
        <v>-1.4893274169480719E-8</v>
      </c>
      <c r="J23" s="106">
        <f t="shared" si="19"/>
        <v>105417193.49000001</v>
      </c>
      <c r="K23" s="106">
        <f t="shared" si="19"/>
        <v>737085754.75999999</v>
      </c>
      <c r="L23" s="40"/>
      <c r="M23" s="40"/>
      <c r="N23" s="40"/>
      <c r="O23" s="40"/>
      <c r="P23" s="40"/>
      <c r="Q23" s="40"/>
      <c r="R23" s="40"/>
    </row>
    <row r="24" spans="1:247" s="57" customFormat="1">
      <c r="A24" s="53" t="s">
        <v>241</v>
      </c>
      <c r="B24" s="58" t="s">
        <v>216</v>
      </c>
      <c r="C24" s="106">
        <f t="shared" ref="C24" si="20">+C25+C37+C35</f>
        <v>0</v>
      </c>
      <c r="D24" s="106">
        <f t="shared" ref="D24:K24" si="21">+D25+D37+D35</f>
        <v>5931000</v>
      </c>
      <c r="E24" s="106">
        <f t="shared" si="21"/>
        <v>5931000</v>
      </c>
      <c r="F24" s="106">
        <f t="shared" si="21"/>
        <v>5931000</v>
      </c>
      <c r="G24" s="106">
        <f t="shared" si="21"/>
        <v>5101155</v>
      </c>
      <c r="H24" s="106">
        <f t="shared" si="21"/>
        <v>515767</v>
      </c>
      <c r="I24" s="106">
        <f t="shared" si="21"/>
        <v>0</v>
      </c>
      <c r="J24" s="106">
        <f t="shared" si="21"/>
        <v>515767</v>
      </c>
      <c r="K24" s="106">
        <f t="shared" si="21"/>
        <v>4585388</v>
      </c>
      <c r="L24" s="40"/>
      <c r="M24" s="40"/>
      <c r="N24" s="40"/>
      <c r="O24" s="40"/>
      <c r="P24" s="40"/>
      <c r="Q24" s="40"/>
      <c r="R24" s="40"/>
    </row>
    <row r="25" spans="1:247" s="57" customFormat="1" ht="16.5" customHeight="1">
      <c r="A25" s="53" t="s">
        <v>242</v>
      </c>
      <c r="B25" s="58" t="s">
        <v>243</v>
      </c>
      <c r="C25" s="106">
        <f t="shared" ref="C25" si="22">C26+C29+C30+C31+C33+C27+C28+C32</f>
        <v>0</v>
      </c>
      <c r="D25" s="106">
        <f t="shared" ref="D25:K25" si="23">D26+D29+D30+D31+D33+D27+D28+D32</f>
        <v>5716450</v>
      </c>
      <c r="E25" s="106">
        <f t="shared" si="23"/>
        <v>5716450</v>
      </c>
      <c r="F25" s="106">
        <f t="shared" si="23"/>
        <v>5716450</v>
      </c>
      <c r="G25" s="106">
        <f t="shared" si="23"/>
        <v>4905049</v>
      </c>
      <c r="H25" s="106">
        <f t="shared" si="23"/>
        <v>504571</v>
      </c>
      <c r="I25" s="106">
        <f t="shared" si="23"/>
        <v>0</v>
      </c>
      <c r="J25" s="106">
        <f t="shared" si="23"/>
        <v>504571</v>
      </c>
      <c r="K25" s="106">
        <f t="shared" si="23"/>
        <v>4400478</v>
      </c>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row>
    <row r="26" spans="1:247" s="57" customFormat="1" ht="16.5" customHeight="1">
      <c r="A26" s="60" t="s">
        <v>244</v>
      </c>
      <c r="B26" s="61" t="s">
        <v>245</v>
      </c>
      <c r="C26" s="107"/>
      <c r="D26" s="106">
        <v>4732450</v>
      </c>
      <c r="E26" s="106">
        <v>4732450</v>
      </c>
      <c r="F26" s="106">
        <v>4732450</v>
      </c>
      <c r="G26" s="106">
        <v>4104081</v>
      </c>
      <c r="H26" s="106">
        <v>419066</v>
      </c>
      <c r="I26" s="56">
        <f>H26-J26</f>
        <v>0</v>
      </c>
      <c r="J26" s="56">
        <f>G26-K26</f>
        <v>419066</v>
      </c>
      <c r="K26" s="106">
        <v>3685015</v>
      </c>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row>
    <row r="27" spans="1:247" s="57" customFormat="1">
      <c r="A27" s="60" t="s">
        <v>246</v>
      </c>
      <c r="B27" s="61" t="s">
        <v>247</v>
      </c>
      <c r="C27" s="107"/>
      <c r="D27" s="106">
        <v>621000</v>
      </c>
      <c r="E27" s="106">
        <v>621000</v>
      </c>
      <c r="F27" s="106">
        <v>621000</v>
      </c>
      <c r="G27" s="106">
        <v>530927</v>
      </c>
      <c r="H27" s="106">
        <v>50877</v>
      </c>
      <c r="I27" s="56">
        <f t="shared" ref="I27:I34" si="24">H27-J27</f>
        <v>0</v>
      </c>
      <c r="J27" s="56">
        <f t="shared" ref="J27:J34" si="25">G27-K27</f>
        <v>50877</v>
      </c>
      <c r="K27" s="106">
        <v>480050</v>
      </c>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row>
    <row r="28" spans="1:247" s="57" customFormat="1">
      <c r="A28" s="60" t="s">
        <v>248</v>
      </c>
      <c r="B28" s="61" t="s">
        <v>249</v>
      </c>
      <c r="C28" s="107"/>
      <c r="D28" s="106">
        <v>9000</v>
      </c>
      <c r="E28" s="106">
        <v>9000</v>
      </c>
      <c r="F28" s="106">
        <v>9000</v>
      </c>
      <c r="G28" s="106">
        <v>8519</v>
      </c>
      <c r="H28" s="106">
        <v>903</v>
      </c>
      <c r="I28" s="56">
        <f t="shared" si="24"/>
        <v>0</v>
      </c>
      <c r="J28" s="56">
        <f t="shared" si="25"/>
        <v>903</v>
      </c>
      <c r="K28" s="106">
        <v>7616</v>
      </c>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row>
    <row r="29" spans="1:247" s="57" customFormat="1" ht="16.5" customHeight="1">
      <c r="A29" s="60" t="s">
        <v>250</v>
      </c>
      <c r="B29" s="63" t="s">
        <v>251</v>
      </c>
      <c r="C29" s="107"/>
      <c r="D29" s="106">
        <v>15000</v>
      </c>
      <c r="E29" s="106">
        <v>15000</v>
      </c>
      <c r="F29" s="106">
        <v>15000</v>
      </c>
      <c r="G29" s="106">
        <v>12284</v>
      </c>
      <c r="H29" s="106">
        <v>1184</v>
      </c>
      <c r="I29" s="56">
        <f t="shared" si="24"/>
        <v>0</v>
      </c>
      <c r="J29" s="56">
        <f t="shared" si="25"/>
        <v>1184</v>
      </c>
      <c r="K29" s="106">
        <v>11100</v>
      </c>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row>
    <row r="30" spans="1:247" s="57" customFormat="1" ht="16.5" customHeight="1">
      <c r="A30" s="60" t="s">
        <v>252</v>
      </c>
      <c r="B30" s="63" t="s">
        <v>253</v>
      </c>
      <c r="C30" s="107"/>
      <c r="D30" s="106">
        <v>1000</v>
      </c>
      <c r="E30" s="106">
        <v>1000</v>
      </c>
      <c r="F30" s="106">
        <v>1000</v>
      </c>
      <c r="G30" s="106">
        <v>311</v>
      </c>
      <c r="H30" s="106">
        <v>1</v>
      </c>
      <c r="I30" s="56">
        <f t="shared" si="24"/>
        <v>0</v>
      </c>
      <c r="J30" s="56">
        <f t="shared" si="25"/>
        <v>1</v>
      </c>
      <c r="K30" s="106">
        <v>310</v>
      </c>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row>
    <row r="31" spans="1:247" ht="16.5" customHeight="1">
      <c r="A31" s="60" t="s">
        <v>254</v>
      </c>
      <c r="B31" s="63" t="s">
        <v>255</v>
      </c>
      <c r="C31" s="107"/>
      <c r="D31" s="106"/>
      <c r="E31" s="106"/>
      <c r="F31" s="106"/>
      <c r="G31" s="106"/>
      <c r="H31" s="106"/>
      <c r="I31" s="56">
        <f t="shared" si="24"/>
        <v>0</v>
      </c>
      <c r="J31" s="56">
        <f t="shared" si="25"/>
        <v>0</v>
      </c>
      <c r="K31" s="106"/>
    </row>
    <row r="32" spans="1:247" ht="16.5" customHeight="1">
      <c r="A32" s="60" t="s">
        <v>256</v>
      </c>
      <c r="B32" s="63" t="s">
        <v>257</v>
      </c>
      <c r="C32" s="107"/>
      <c r="D32" s="106">
        <v>206000</v>
      </c>
      <c r="E32" s="106">
        <v>206000</v>
      </c>
      <c r="F32" s="106">
        <v>206000</v>
      </c>
      <c r="G32" s="106">
        <v>176066</v>
      </c>
      <c r="H32" s="106">
        <v>16878</v>
      </c>
      <c r="I32" s="56">
        <f t="shared" si="24"/>
        <v>0</v>
      </c>
      <c r="J32" s="56">
        <f t="shared" si="25"/>
        <v>16878</v>
      </c>
      <c r="K32" s="106">
        <v>159188</v>
      </c>
    </row>
    <row r="33" spans="1:247" ht="16.5" customHeight="1">
      <c r="A33" s="60" t="s">
        <v>258</v>
      </c>
      <c r="B33" s="63" t="s">
        <v>259</v>
      </c>
      <c r="C33" s="107"/>
      <c r="D33" s="106">
        <v>132000</v>
      </c>
      <c r="E33" s="106">
        <v>132000</v>
      </c>
      <c r="F33" s="106">
        <v>132000</v>
      </c>
      <c r="G33" s="106">
        <v>72861</v>
      </c>
      <c r="H33" s="106">
        <v>15662</v>
      </c>
      <c r="I33" s="56">
        <f t="shared" si="24"/>
        <v>0</v>
      </c>
      <c r="J33" s="56">
        <f t="shared" si="25"/>
        <v>15662</v>
      </c>
      <c r="K33" s="106">
        <v>57199</v>
      </c>
    </row>
    <row r="34" spans="1:247" ht="16.5" customHeight="1">
      <c r="A34" s="60"/>
      <c r="B34" s="63" t="s">
        <v>260</v>
      </c>
      <c r="C34" s="107"/>
      <c r="D34" s="106"/>
      <c r="E34" s="106"/>
      <c r="F34" s="106"/>
      <c r="G34" s="106"/>
      <c r="H34" s="106"/>
      <c r="I34" s="56">
        <f t="shared" si="24"/>
        <v>0</v>
      </c>
      <c r="J34" s="56">
        <f t="shared" si="25"/>
        <v>0</v>
      </c>
      <c r="K34" s="106"/>
    </row>
    <row r="35" spans="1:247" ht="16.5" customHeight="1">
      <c r="A35" s="60" t="s">
        <v>261</v>
      </c>
      <c r="B35" s="58" t="s">
        <v>262</v>
      </c>
      <c r="C35" s="107">
        <f t="shared" ref="C35:K35" si="26">C36</f>
        <v>0</v>
      </c>
      <c r="D35" s="107">
        <f t="shared" si="26"/>
        <v>85550</v>
      </c>
      <c r="E35" s="107">
        <f t="shared" si="26"/>
        <v>85550</v>
      </c>
      <c r="F35" s="107">
        <f t="shared" si="26"/>
        <v>85550</v>
      </c>
      <c r="G35" s="107">
        <f t="shared" si="26"/>
        <v>85550</v>
      </c>
      <c r="H35" s="107">
        <f t="shared" si="26"/>
        <v>0</v>
      </c>
      <c r="I35" s="107">
        <f t="shared" si="26"/>
        <v>0</v>
      </c>
      <c r="J35" s="107">
        <f t="shared" si="26"/>
        <v>0</v>
      </c>
      <c r="K35" s="107">
        <f t="shared" si="26"/>
        <v>85550</v>
      </c>
    </row>
    <row r="36" spans="1:247" ht="16.5" customHeight="1">
      <c r="A36" s="60" t="s">
        <v>263</v>
      </c>
      <c r="B36" s="63" t="s">
        <v>264</v>
      </c>
      <c r="C36" s="107"/>
      <c r="D36" s="106">
        <v>85550</v>
      </c>
      <c r="E36" s="106">
        <v>85550</v>
      </c>
      <c r="F36" s="106">
        <v>85550</v>
      </c>
      <c r="G36" s="106">
        <v>85550</v>
      </c>
      <c r="H36" s="106">
        <v>0</v>
      </c>
      <c r="I36" s="56">
        <f t="shared" ref="I36" si="27">H36-J36</f>
        <v>0</v>
      </c>
      <c r="J36" s="56">
        <f t="shared" ref="J36" si="28">G36-K36</f>
        <v>0</v>
      </c>
      <c r="K36" s="106">
        <v>85550</v>
      </c>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row>
    <row r="37" spans="1:247" ht="16.5" customHeight="1">
      <c r="A37" s="53" t="s">
        <v>265</v>
      </c>
      <c r="B37" s="58" t="s">
        <v>266</v>
      </c>
      <c r="C37" s="106">
        <f>+C38+C39+C40+C41+C42+C43</f>
        <v>0</v>
      </c>
      <c r="D37" s="106">
        <f t="shared" ref="D37:K37" si="29">+D38+D39+D40+D41+D42+D43</f>
        <v>129000</v>
      </c>
      <c r="E37" s="106">
        <f t="shared" si="29"/>
        <v>129000</v>
      </c>
      <c r="F37" s="106">
        <f t="shared" si="29"/>
        <v>129000</v>
      </c>
      <c r="G37" s="106">
        <f t="shared" si="29"/>
        <v>110556</v>
      </c>
      <c r="H37" s="106">
        <f t="shared" si="29"/>
        <v>11196</v>
      </c>
      <c r="I37" s="106">
        <f t="shared" si="29"/>
        <v>0</v>
      </c>
      <c r="J37" s="106">
        <f t="shared" si="29"/>
        <v>11196</v>
      </c>
      <c r="K37" s="106">
        <f t="shared" si="29"/>
        <v>99360</v>
      </c>
      <c r="L37" s="57"/>
    </row>
    <row r="38" spans="1:247" ht="16.5" customHeight="1">
      <c r="A38" s="60" t="s">
        <v>267</v>
      </c>
      <c r="B38" s="63" t="s">
        <v>268</v>
      </c>
      <c r="C38" s="107"/>
      <c r="D38" s="55"/>
      <c r="E38" s="55"/>
      <c r="F38" s="55"/>
      <c r="G38" s="62"/>
      <c r="H38" s="62"/>
      <c r="I38" s="56"/>
      <c r="J38" s="56"/>
      <c r="K38" s="56"/>
    </row>
    <row r="39" spans="1:247" ht="16.5" customHeight="1">
      <c r="A39" s="60" t="s">
        <v>269</v>
      </c>
      <c r="B39" s="63" t="s">
        <v>270</v>
      </c>
      <c r="C39" s="107"/>
      <c r="D39" s="55"/>
      <c r="E39" s="55"/>
      <c r="F39" s="55"/>
      <c r="G39" s="62"/>
      <c r="H39" s="62"/>
      <c r="I39" s="56"/>
      <c r="J39" s="56"/>
      <c r="K39" s="56"/>
    </row>
    <row r="40" spans="1:247" s="57" customFormat="1" ht="16.5" customHeight="1">
      <c r="A40" s="60" t="s">
        <v>271</v>
      </c>
      <c r="B40" s="63" t="s">
        <v>272</v>
      </c>
      <c r="C40" s="107"/>
      <c r="D40" s="55"/>
      <c r="E40" s="55"/>
      <c r="F40" s="55"/>
      <c r="G40" s="62"/>
      <c r="H40" s="62"/>
      <c r="I40" s="56"/>
      <c r="J40" s="56"/>
      <c r="K40" s="56"/>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row>
    <row r="41" spans="1:247" ht="16.5" customHeight="1">
      <c r="A41" s="60" t="s">
        <v>273</v>
      </c>
      <c r="B41" s="64" t="s">
        <v>274</v>
      </c>
      <c r="C41" s="107"/>
      <c r="D41" s="55"/>
      <c r="E41" s="55"/>
      <c r="F41" s="55"/>
      <c r="G41" s="62"/>
      <c r="H41" s="62"/>
      <c r="I41" s="56"/>
      <c r="J41" s="56"/>
      <c r="K41" s="56"/>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row>
    <row r="42" spans="1:247" ht="16.5" customHeight="1">
      <c r="A42" s="60" t="s">
        <v>275</v>
      </c>
      <c r="B42" s="64" t="s">
        <v>42</v>
      </c>
      <c r="C42" s="107"/>
      <c r="D42" s="55"/>
      <c r="E42" s="55"/>
      <c r="F42" s="55"/>
      <c r="G42" s="62"/>
      <c r="H42" s="62"/>
      <c r="I42" s="56"/>
      <c r="J42" s="56"/>
      <c r="K42" s="56"/>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row>
    <row r="43" spans="1:247" ht="16.5" customHeight="1">
      <c r="A43" s="60" t="s">
        <v>276</v>
      </c>
      <c r="B43" s="64" t="s">
        <v>277</v>
      </c>
      <c r="C43" s="107"/>
      <c r="D43" s="106">
        <v>129000</v>
      </c>
      <c r="E43" s="106">
        <v>129000</v>
      </c>
      <c r="F43" s="106">
        <v>129000</v>
      </c>
      <c r="G43" s="106">
        <v>110556</v>
      </c>
      <c r="H43" s="106">
        <v>11196</v>
      </c>
      <c r="I43" s="56">
        <f t="shared" ref="I43" si="30">H43-J43</f>
        <v>0</v>
      </c>
      <c r="J43" s="56">
        <f t="shared" ref="J43" si="31">G43-K43</f>
        <v>11196</v>
      </c>
      <c r="K43" s="106">
        <v>99360</v>
      </c>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row>
    <row r="44" spans="1:247" ht="16.5" customHeight="1">
      <c r="A44" s="53" t="s">
        <v>278</v>
      </c>
      <c r="B44" s="58" t="s">
        <v>218</v>
      </c>
      <c r="C44" s="106">
        <f t="shared" ref="C44" si="32">+C45+C59+C58+C61+C64+C66+C67+C69+C65+C68</f>
        <v>0</v>
      </c>
      <c r="D44" s="106">
        <f t="shared" ref="D44:K44" si="33">+D45+D59+D58+D61+D64+D66+D67+D69+D65+D68</f>
        <v>680447560</v>
      </c>
      <c r="E44" s="106">
        <f t="shared" si="33"/>
        <v>644936590</v>
      </c>
      <c r="F44" s="106">
        <f t="shared" si="33"/>
        <v>644936590</v>
      </c>
      <c r="G44" s="106">
        <f t="shared" si="33"/>
        <v>627310599.25</v>
      </c>
      <c r="H44" s="106">
        <f t="shared" si="33"/>
        <v>81571330.489999995</v>
      </c>
      <c r="I44" s="106">
        <f t="shared" si="33"/>
        <v>-1.4893274169480719E-8</v>
      </c>
      <c r="J44" s="106">
        <f t="shared" si="33"/>
        <v>81571330.49000001</v>
      </c>
      <c r="K44" s="106">
        <f t="shared" si="33"/>
        <v>545739268.75999999</v>
      </c>
      <c r="L44" s="57"/>
    </row>
    <row r="45" spans="1:247" ht="16.5" customHeight="1">
      <c r="A45" s="53" t="s">
        <v>279</v>
      </c>
      <c r="B45" s="58" t="s">
        <v>280</v>
      </c>
      <c r="C45" s="106">
        <f t="shared" ref="C45" si="34">+C46+C47+C48+C49+C50+C51+C52+C53+C55</f>
        <v>0</v>
      </c>
      <c r="D45" s="106">
        <f t="shared" ref="D45:K45" si="35">+D46+D47+D48+D49+D50+D51+D52+D53+D55</f>
        <v>680380660</v>
      </c>
      <c r="E45" s="106">
        <f t="shared" si="35"/>
        <v>644869690</v>
      </c>
      <c r="F45" s="106">
        <f t="shared" si="35"/>
        <v>644869690</v>
      </c>
      <c r="G45" s="106">
        <f t="shared" si="35"/>
        <v>627254120.48000002</v>
      </c>
      <c r="H45" s="106">
        <f t="shared" si="35"/>
        <v>81574578.679999992</v>
      </c>
      <c r="I45" s="106">
        <f t="shared" si="35"/>
        <v>-1.4896912148287811E-8</v>
      </c>
      <c r="J45" s="106">
        <f t="shared" si="35"/>
        <v>81574578.680000007</v>
      </c>
      <c r="K45" s="106">
        <f t="shared" si="35"/>
        <v>545679541.79999995</v>
      </c>
    </row>
    <row r="46" spans="1:247" s="57" customFormat="1" ht="16.5" customHeight="1">
      <c r="A46" s="60" t="s">
        <v>281</v>
      </c>
      <c r="B46" s="63" t="s">
        <v>282</v>
      </c>
      <c r="C46" s="107"/>
      <c r="D46" s="106">
        <v>47000</v>
      </c>
      <c r="E46" s="106">
        <v>47000</v>
      </c>
      <c r="F46" s="106">
        <v>47000</v>
      </c>
      <c r="G46" s="106">
        <v>39701.74</v>
      </c>
      <c r="H46" s="106">
        <v>3201.74</v>
      </c>
      <c r="I46" s="56">
        <f t="shared" ref="I46:I52" si="36">H46-J46</f>
        <v>0</v>
      </c>
      <c r="J46" s="56">
        <f t="shared" ref="J46:J52" si="37">G46-K46</f>
        <v>3201.739999999998</v>
      </c>
      <c r="K46" s="106">
        <v>36500</v>
      </c>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row>
    <row r="47" spans="1:247" s="57" customFormat="1" ht="16.5" customHeight="1">
      <c r="A47" s="60" t="s">
        <v>283</v>
      </c>
      <c r="B47" s="63" t="s">
        <v>284</v>
      </c>
      <c r="C47" s="107"/>
      <c r="D47" s="106"/>
      <c r="E47" s="106"/>
      <c r="F47" s="106"/>
      <c r="G47" s="106"/>
      <c r="H47" s="106"/>
      <c r="I47" s="56">
        <f t="shared" si="36"/>
        <v>0</v>
      </c>
      <c r="J47" s="56">
        <f t="shared" si="37"/>
        <v>0</v>
      </c>
      <c r="K47" s="106"/>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row>
    <row r="48" spans="1:247" ht="16.5" customHeight="1">
      <c r="A48" s="60" t="s">
        <v>285</v>
      </c>
      <c r="B48" s="63" t="s">
        <v>286</v>
      </c>
      <c r="C48" s="107"/>
      <c r="D48" s="106">
        <v>82370</v>
      </c>
      <c r="E48" s="106">
        <v>82370</v>
      </c>
      <c r="F48" s="106">
        <v>82370</v>
      </c>
      <c r="G48" s="106">
        <v>69081.2</v>
      </c>
      <c r="H48" s="106">
        <v>2212.73</v>
      </c>
      <c r="I48" s="56">
        <f t="shared" si="36"/>
        <v>4.0927261579781771E-12</v>
      </c>
      <c r="J48" s="56">
        <f t="shared" si="37"/>
        <v>2212.7299999999959</v>
      </c>
      <c r="K48" s="106">
        <v>66868.47</v>
      </c>
    </row>
    <row r="49" spans="1:247" ht="16.5" customHeight="1">
      <c r="A49" s="60" t="s">
        <v>287</v>
      </c>
      <c r="B49" s="63" t="s">
        <v>288</v>
      </c>
      <c r="C49" s="107"/>
      <c r="D49" s="106">
        <v>22580</v>
      </c>
      <c r="E49" s="106">
        <v>22580</v>
      </c>
      <c r="F49" s="106">
        <v>22580</v>
      </c>
      <c r="G49" s="106">
        <v>17909.509999999998</v>
      </c>
      <c r="H49" s="106">
        <v>1687.34</v>
      </c>
      <c r="I49" s="56">
        <f t="shared" si="36"/>
        <v>0</v>
      </c>
      <c r="J49" s="56">
        <f t="shared" si="37"/>
        <v>1687.3399999999983</v>
      </c>
      <c r="K49" s="106">
        <v>16222.17</v>
      </c>
    </row>
    <row r="50" spans="1:247" ht="16.5" customHeight="1">
      <c r="A50" s="60" t="s">
        <v>289</v>
      </c>
      <c r="B50" s="63" t="s">
        <v>290</v>
      </c>
      <c r="C50" s="107"/>
      <c r="D50" s="106">
        <v>19000</v>
      </c>
      <c r="E50" s="106">
        <v>19000</v>
      </c>
      <c r="F50" s="106">
        <v>19000</v>
      </c>
      <c r="G50" s="106">
        <v>18000</v>
      </c>
      <c r="H50" s="106">
        <v>7000</v>
      </c>
      <c r="I50" s="56">
        <f t="shared" si="36"/>
        <v>0</v>
      </c>
      <c r="J50" s="56">
        <f t="shared" si="37"/>
        <v>7000</v>
      </c>
      <c r="K50" s="106">
        <v>11000</v>
      </c>
    </row>
    <row r="51" spans="1:247" ht="16.5" customHeight="1">
      <c r="A51" s="60" t="s">
        <v>291</v>
      </c>
      <c r="B51" s="63" t="s">
        <v>292</v>
      </c>
      <c r="C51" s="107"/>
      <c r="D51" s="106"/>
      <c r="E51" s="106"/>
      <c r="F51" s="106"/>
      <c r="G51" s="106"/>
      <c r="H51" s="106"/>
      <c r="I51" s="56">
        <f t="shared" si="36"/>
        <v>0</v>
      </c>
      <c r="J51" s="56">
        <f t="shared" si="37"/>
        <v>0</v>
      </c>
      <c r="K51" s="106"/>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c r="EE51" s="57"/>
      <c r="EF51" s="57"/>
      <c r="EG51" s="57"/>
      <c r="EH51" s="57"/>
      <c r="EI51" s="57"/>
      <c r="EJ51" s="57"/>
      <c r="EK51" s="57"/>
      <c r="EL51" s="57"/>
      <c r="EM51" s="57"/>
      <c r="EN51" s="57"/>
      <c r="EO51" s="57"/>
      <c r="EP51" s="57"/>
      <c r="EQ51" s="57"/>
      <c r="ER51" s="57"/>
      <c r="ES51" s="57"/>
      <c r="ET51" s="57"/>
      <c r="EU51" s="57"/>
      <c r="EV51" s="57"/>
      <c r="EW51" s="57"/>
      <c r="EX51" s="57"/>
      <c r="EY51" s="57"/>
      <c r="EZ51" s="57"/>
      <c r="FA51" s="57"/>
      <c r="FB51" s="57"/>
      <c r="FC51" s="57"/>
      <c r="FD51" s="57"/>
      <c r="FE51" s="57"/>
      <c r="FF51" s="57"/>
      <c r="FG51" s="57"/>
      <c r="FH51" s="57"/>
      <c r="FI51" s="57"/>
      <c r="FJ51" s="57"/>
      <c r="FK51" s="57"/>
      <c r="FL51" s="57"/>
      <c r="FM51" s="57"/>
      <c r="FN51" s="57"/>
      <c r="FO51" s="57"/>
      <c r="FP51" s="57"/>
      <c r="FQ51" s="57"/>
      <c r="FR51" s="57"/>
      <c r="FS51" s="57"/>
      <c r="FT51" s="57"/>
      <c r="FU51" s="57"/>
      <c r="FV51" s="57"/>
      <c r="FW51" s="57"/>
      <c r="FX51" s="57"/>
      <c r="FY51" s="57"/>
      <c r="FZ51" s="57"/>
      <c r="GA51" s="57"/>
      <c r="GB51" s="57"/>
      <c r="GC51" s="57"/>
      <c r="GD51" s="57"/>
      <c r="GE51" s="57"/>
      <c r="GF51" s="57"/>
      <c r="GG51" s="57"/>
      <c r="GH51" s="57"/>
      <c r="GI51" s="57"/>
      <c r="GJ51" s="57"/>
      <c r="GK51" s="57"/>
      <c r="GL51" s="57"/>
      <c r="GM51" s="57"/>
      <c r="GN51" s="57"/>
      <c r="GO51" s="57"/>
      <c r="GP51" s="57"/>
      <c r="GQ51" s="57"/>
      <c r="GR51" s="57"/>
      <c r="GS51" s="57"/>
      <c r="GT51" s="57"/>
      <c r="GU51" s="57"/>
      <c r="GV51" s="57"/>
      <c r="GW51" s="57"/>
      <c r="GX51" s="57"/>
      <c r="GY51" s="57"/>
      <c r="GZ51" s="57"/>
      <c r="HA51" s="57"/>
      <c r="HB51" s="57"/>
      <c r="HC51" s="57"/>
      <c r="HD51" s="57"/>
      <c r="HE51" s="57"/>
      <c r="HF51" s="57"/>
      <c r="HG51" s="57"/>
      <c r="HH51" s="57"/>
      <c r="HI51" s="57"/>
      <c r="HJ51" s="57"/>
      <c r="HK51" s="57"/>
      <c r="HL51" s="57"/>
      <c r="HM51" s="57"/>
      <c r="HN51" s="57"/>
      <c r="HO51" s="57"/>
      <c r="HP51" s="57"/>
      <c r="HQ51" s="57"/>
      <c r="HR51" s="57"/>
      <c r="HS51" s="57"/>
      <c r="HT51" s="57"/>
      <c r="HU51" s="57"/>
      <c r="HV51" s="57"/>
      <c r="HW51" s="57"/>
      <c r="HX51" s="57"/>
      <c r="HY51" s="57"/>
      <c r="HZ51" s="57"/>
      <c r="IA51" s="57"/>
      <c r="IB51" s="57"/>
      <c r="IC51" s="57"/>
      <c r="ID51" s="57"/>
      <c r="IE51" s="57"/>
      <c r="IF51" s="57"/>
      <c r="IG51" s="57"/>
      <c r="IH51" s="57"/>
      <c r="II51" s="57"/>
      <c r="IJ51" s="57"/>
      <c r="IK51" s="57"/>
      <c r="IL51" s="57"/>
      <c r="IM51" s="57"/>
    </row>
    <row r="52" spans="1:247" ht="16.5" customHeight="1">
      <c r="A52" s="60" t="s">
        <v>293</v>
      </c>
      <c r="B52" s="63" t="s">
        <v>294</v>
      </c>
      <c r="C52" s="107"/>
      <c r="D52" s="106">
        <v>91270</v>
      </c>
      <c r="E52" s="106">
        <v>91270</v>
      </c>
      <c r="F52" s="106">
        <v>91270</v>
      </c>
      <c r="G52" s="106">
        <v>74116.070000000007</v>
      </c>
      <c r="H52" s="106">
        <v>4939.66</v>
      </c>
      <c r="I52" s="56">
        <f t="shared" si="36"/>
        <v>0</v>
      </c>
      <c r="J52" s="56">
        <f t="shared" si="37"/>
        <v>4939.6600000000035</v>
      </c>
      <c r="K52" s="106">
        <v>69176.41</v>
      </c>
      <c r="L52" s="57"/>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row>
    <row r="53" spans="1:247" ht="16.5" customHeight="1">
      <c r="A53" s="53" t="s">
        <v>295</v>
      </c>
      <c r="B53" s="58" t="s">
        <v>296</v>
      </c>
      <c r="C53" s="108">
        <f t="shared" ref="C53:K53" si="38">+C54+C89</f>
        <v>0</v>
      </c>
      <c r="D53" s="108">
        <f t="shared" si="38"/>
        <v>679810300</v>
      </c>
      <c r="E53" s="108">
        <f t="shared" si="38"/>
        <v>644299330</v>
      </c>
      <c r="F53" s="108">
        <f t="shared" si="38"/>
        <v>644299330</v>
      </c>
      <c r="G53" s="108">
        <f t="shared" si="38"/>
        <v>626773987.10000002</v>
      </c>
      <c r="H53" s="108">
        <f t="shared" si="38"/>
        <v>81518345.5</v>
      </c>
      <c r="I53" s="108">
        <f t="shared" si="38"/>
        <v>-1.4901004874445789E-8</v>
      </c>
      <c r="J53" s="108">
        <f t="shared" si="38"/>
        <v>81518345.500000015</v>
      </c>
      <c r="K53" s="108">
        <f t="shared" si="38"/>
        <v>545255641.60000002</v>
      </c>
      <c r="L53" s="65"/>
    </row>
    <row r="54" spans="1:247" ht="16.5" customHeight="1">
      <c r="A54" s="66" t="s">
        <v>297</v>
      </c>
      <c r="B54" s="67" t="s">
        <v>298</v>
      </c>
      <c r="C54" s="109"/>
      <c r="D54" s="106">
        <v>13180</v>
      </c>
      <c r="E54" s="106">
        <v>13180</v>
      </c>
      <c r="F54" s="106">
        <v>13180</v>
      </c>
      <c r="G54" s="106">
        <v>9197.85</v>
      </c>
      <c r="H54" s="106">
        <v>2495.0100000000002</v>
      </c>
      <c r="I54" s="56">
        <f t="shared" ref="I54:I58" si="39">H54-J54</f>
        <v>0</v>
      </c>
      <c r="J54" s="56">
        <f t="shared" ref="J54:J58" si="40">G54-K54</f>
        <v>2495.0100000000002</v>
      </c>
      <c r="K54" s="106">
        <v>6702.84</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c r="EE54" s="57"/>
      <c r="EF54" s="57"/>
      <c r="EG54" s="57"/>
      <c r="EH54" s="57"/>
      <c r="EI54" s="57"/>
      <c r="EJ54" s="57"/>
      <c r="EK54" s="57"/>
      <c r="EL54" s="57"/>
      <c r="EM54" s="57"/>
      <c r="EN54" s="57"/>
      <c r="EO54" s="57"/>
      <c r="EP54" s="57"/>
      <c r="EQ54" s="57"/>
      <c r="ER54" s="57"/>
      <c r="ES54" s="57"/>
      <c r="ET54" s="57"/>
      <c r="EU54" s="57"/>
      <c r="EV54" s="57"/>
      <c r="EW54" s="57"/>
      <c r="EX54" s="57"/>
      <c r="EY54" s="57"/>
      <c r="EZ54" s="57"/>
      <c r="FA54" s="57"/>
      <c r="FB54" s="57"/>
      <c r="FC54" s="57"/>
      <c r="FD54" s="57"/>
      <c r="FE54" s="57"/>
      <c r="FF54" s="57"/>
      <c r="FG54" s="57"/>
      <c r="FH54" s="57"/>
      <c r="FI54" s="57"/>
      <c r="FJ54" s="57"/>
      <c r="FK54" s="57"/>
      <c r="FL54" s="57"/>
      <c r="FM54" s="57"/>
      <c r="FN54" s="57"/>
      <c r="FO54" s="57"/>
      <c r="FP54" s="57"/>
      <c r="FQ54" s="57"/>
      <c r="FR54" s="57"/>
      <c r="FS54" s="57"/>
      <c r="FT54" s="57"/>
      <c r="FU54" s="57"/>
      <c r="FV54" s="57"/>
      <c r="FW54" s="57"/>
      <c r="FX54" s="57"/>
      <c r="FY54" s="57"/>
      <c r="FZ54" s="57"/>
      <c r="GA54" s="57"/>
      <c r="GB54" s="57"/>
      <c r="GC54" s="57"/>
      <c r="GD54" s="57"/>
      <c r="GE54" s="57"/>
      <c r="GF54" s="57"/>
      <c r="GG54" s="57"/>
      <c r="GH54" s="57"/>
      <c r="GI54" s="57"/>
      <c r="GJ54" s="57"/>
      <c r="GK54" s="57"/>
      <c r="GL54" s="57"/>
      <c r="GM54" s="57"/>
      <c r="GN54" s="57"/>
      <c r="GO54" s="57"/>
      <c r="GP54" s="57"/>
      <c r="GQ54" s="57"/>
      <c r="GR54" s="57"/>
      <c r="GS54" s="57"/>
      <c r="GT54" s="57"/>
      <c r="GU54" s="57"/>
      <c r="GV54" s="57"/>
      <c r="GW54" s="57"/>
      <c r="GX54" s="57"/>
      <c r="GY54" s="57"/>
      <c r="GZ54" s="57"/>
      <c r="HA54" s="57"/>
      <c r="HB54" s="57"/>
      <c r="HC54" s="57"/>
      <c r="HD54" s="57"/>
      <c r="HE54" s="57"/>
      <c r="HF54" s="57"/>
      <c r="HG54" s="57"/>
      <c r="HH54" s="57"/>
      <c r="HI54" s="57"/>
      <c r="HJ54" s="57"/>
      <c r="HK54" s="57"/>
      <c r="HL54" s="57"/>
      <c r="HM54" s="57"/>
      <c r="HN54" s="57"/>
      <c r="HO54" s="57"/>
      <c r="HP54" s="57"/>
      <c r="HQ54" s="57"/>
      <c r="HR54" s="57"/>
      <c r="HS54" s="57"/>
      <c r="HT54" s="57"/>
      <c r="HU54" s="57"/>
      <c r="HV54" s="57"/>
      <c r="HW54" s="57"/>
      <c r="HX54" s="57"/>
      <c r="HY54" s="57"/>
      <c r="HZ54" s="57"/>
      <c r="IA54" s="57"/>
      <c r="IB54" s="57"/>
      <c r="IC54" s="57"/>
      <c r="ID54" s="57"/>
      <c r="IE54" s="57"/>
      <c r="IF54" s="57"/>
      <c r="IG54" s="57"/>
      <c r="IH54" s="57"/>
      <c r="II54" s="57"/>
      <c r="IJ54" s="57"/>
      <c r="IK54" s="57"/>
      <c r="IL54" s="57"/>
      <c r="IM54" s="57"/>
    </row>
    <row r="55" spans="1:247" s="57" customFormat="1" ht="16.5" customHeight="1">
      <c r="A55" s="60" t="s">
        <v>299</v>
      </c>
      <c r="B55" s="63" t="s">
        <v>300</v>
      </c>
      <c r="C55" s="107"/>
      <c r="D55" s="106">
        <v>308140</v>
      </c>
      <c r="E55" s="106">
        <v>308140</v>
      </c>
      <c r="F55" s="106">
        <v>308140</v>
      </c>
      <c r="G55" s="106">
        <v>261324.86</v>
      </c>
      <c r="H55" s="106">
        <v>37191.71</v>
      </c>
      <c r="I55" s="56">
        <f t="shared" si="39"/>
        <v>0</v>
      </c>
      <c r="J55" s="56">
        <f t="shared" si="40"/>
        <v>37191.709999999992</v>
      </c>
      <c r="K55" s="106">
        <v>224133.15</v>
      </c>
    </row>
    <row r="56" spans="1:247" s="65" customFormat="1" ht="16.5" customHeight="1">
      <c r="A56" s="60"/>
      <c r="B56" s="63" t="s">
        <v>301</v>
      </c>
      <c r="C56" s="107"/>
      <c r="D56" s="106"/>
      <c r="E56" s="106"/>
      <c r="F56" s="106"/>
      <c r="G56" s="106"/>
      <c r="H56" s="106"/>
      <c r="I56" s="56">
        <f t="shared" si="39"/>
        <v>0</v>
      </c>
      <c r="J56" s="56">
        <f t="shared" si="40"/>
        <v>0</v>
      </c>
      <c r="K56" s="106"/>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c r="EE56" s="57"/>
      <c r="EF56" s="57"/>
      <c r="EG56" s="57"/>
      <c r="EH56" s="57"/>
      <c r="EI56" s="57"/>
      <c r="EJ56" s="57"/>
      <c r="EK56" s="57"/>
      <c r="EL56" s="57"/>
      <c r="EM56" s="57"/>
      <c r="EN56" s="57"/>
      <c r="EO56" s="57"/>
      <c r="EP56" s="57"/>
      <c r="EQ56" s="57"/>
      <c r="ER56" s="57"/>
      <c r="ES56" s="57"/>
      <c r="ET56" s="57"/>
      <c r="EU56" s="57"/>
      <c r="EV56" s="57"/>
      <c r="EW56" s="57"/>
      <c r="EX56" s="57"/>
      <c r="EY56" s="57"/>
      <c r="EZ56" s="57"/>
      <c r="FA56" s="57"/>
      <c r="FB56" s="57"/>
      <c r="FC56" s="57"/>
      <c r="FD56" s="57"/>
      <c r="FE56" s="57"/>
      <c r="FF56" s="57"/>
      <c r="FG56" s="57"/>
      <c r="FH56" s="57"/>
      <c r="FI56" s="57"/>
      <c r="FJ56" s="57"/>
      <c r="FK56" s="57"/>
      <c r="FL56" s="57"/>
      <c r="FM56" s="57"/>
      <c r="FN56" s="57"/>
      <c r="FO56" s="57"/>
      <c r="FP56" s="57"/>
      <c r="FQ56" s="57"/>
      <c r="FR56" s="57"/>
      <c r="FS56" s="57"/>
      <c r="FT56" s="57"/>
      <c r="FU56" s="57"/>
      <c r="FV56" s="57"/>
      <c r="FW56" s="57"/>
      <c r="FX56" s="57"/>
      <c r="FY56" s="57"/>
      <c r="FZ56" s="57"/>
      <c r="GA56" s="57"/>
      <c r="GB56" s="57"/>
      <c r="GC56" s="57"/>
      <c r="GD56" s="57"/>
      <c r="GE56" s="57"/>
      <c r="GF56" s="57"/>
      <c r="GG56" s="57"/>
      <c r="GH56" s="57"/>
      <c r="GI56" s="57"/>
      <c r="GJ56" s="57"/>
      <c r="GK56" s="57"/>
      <c r="GL56" s="57"/>
      <c r="GM56" s="57"/>
      <c r="GN56" s="57"/>
      <c r="GO56" s="57"/>
      <c r="GP56" s="57"/>
      <c r="GQ56" s="57"/>
      <c r="GR56" s="57"/>
      <c r="GS56" s="57"/>
      <c r="GT56" s="57"/>
      <c r="GU56" s="57"/>
      <c r="GV56" s="57"/>
      <c r="GW56" s="57"/>
      <c r="GX56" s="57"/>
      <c r="GY56" s="57"/>
      <c r="GZ56" s="57"/>
      <c r="HA56" s="57"/>
      <c r="HB56" s="57"/>
      <c r="HC56" s="57"/>
      <c r="HD56" s="57"/>
      <c r="HE56" s="57"/>
      <c r="HF56" s="57"/>
      <c r="HG56" s="57"/>
      <c r="HH56" s="57"/>
      <c r="HI56" s="57"/>
      <c r="HJ56" s="57"/>
      <c r="HK56" s="57"/>
      <c r="HL56" s="57"/>
      <c r="HM56" s="57"/>
      <c r="HN56" s="57"/>
      <c r="HO56" s="57"/>
      <c r="HP56" s="57"/>
      <c r="HQ56" s="57"/>
      <c r="HR56" s="57"/>
      <c r="HS56" s="57"/>
      <c r="HT56" s="57"/>
      <c r="HU56" s="57"/>
      <c r="HV56" s="57"/>
      <c r="HW56" s="57"/>
      <c r="HX56" s="57"/>
      <c r="HY56" s="57"/>
      <c r="HZ56" s="57"/>
      <c r="IA56" s="57"/>
      <c r="IB56" s="57"/>
      <c r="IC56" s="57"/>
      <c r="ID56" s="57"/>
      <c r="IE56" s="57"/>
      <c r="IF56" s="57"/>
      <c r="IG56" s="57"/>
      <c r="IH56" s="57"/>
      <c r="II56" s="57"/>
      <c r="IJ56" s="57"/>
      <c r="IK56" s="57"/>
      <c r="IL56" s="57"/>
      <c r="IM56" s="57"/>
    </row>
    <row r="57" spans="1:247" ht="16.5" customHeight="1">
      <c r="A57" s="60"/>
      <c r="B57" s="63" t="s">
        <v>302</v>
      </c>
      <c r="C57" s="107"/>
      <c r="D57" s="106">
        <v>88970</v>
      </c>
      <c r="E57" s="106">
        <v>88970</v>
      </c>
      <c r="F57" s="106">
        <v>88970</v>
      </c>
      <c r="G57" s="106">
        <v>69493.3</v>
      </c>
      <c r="H57" s="106">
        <v>7360.15</v>
      </c>
      <c r="I57" s="56">
        <f t="shared" si="39"/>
        <v>0</v>
      </c>
      <c r="J57" s="56">
        <f t="shared" si="40"/>
        <v>7360.1500000000015</v>
      </c>
      <c r="K57" s="106">
        <v>62133.15</v>
      </c>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row>
    <row r="58" spans="1:247" s="57" customFormat="1" ht="16.5" customHeight="1">
      <c r="A58" s="53" t="s">
        <v>303</v>
      </c>
      <c r="B58" s="63" t="s">
        <v>304</v>
      </c>
      <c r="C58" s="107"/>
      <c r="D58" s="106">
        <v>4540</v>
      </c>
      <c r="E58" s="106">
        <v>4540</v>
      </c>
      <c r="F58" s="106">
        <v>4540</v>
      </c>
      <c r="G58" s="106">
        <v>4535.24</v>
      </c>
      <c r="H58" s="106">
        <v>0</v>
      </c>
      <c r="I58" s="56">
        <f t="shared" si="39"/>
        <v>0</v>
      </c>
      <c r="J58" s="56">
        <f t="shared" si="40"/>
        <v>0</v>
      </c>
      <c r="K58" s="106">
        <v>4535.24</v>
      </c>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row>
    <row r="59" spans="1:247" s="57" customFormat="1" ht="16.5" customHeight="1">
      <c r="A59" s="53" t="s">
        <v>305</v>
      </c>
      <c r="B59" s="58" t="s">
        <v>306</v>
      </c>
      <c r="C59" s="110">
        <f t="shared" ref="C59:K59" si="41">+C60</f>
        <v>0</v>
      </c>
      <c r="D59" s="110">
        <f t="shared" si="41"/>
        <v>43920</v>
      </c>
      <c r="E59" s="110">
        <f t="shared" si="41"/>
        <v>43920</v>
      </c>
      <c r="F59" s="110">
        <f t="shared" si="41"/>
        <v>43920</v>
      </c>
      <c r="G59" s="110">
        <f t="shared" si="41"/>
        <v>43431.02</v>
      </c>
      <c r="H59" s="110">
        <f t="shared" si="41"/>
        <v>-3880.59</v>
      </c>
      <c r="I59" s="110">
        <f t="shared" si="41"/>
        <v>3.637978807091713E-12</v>
      </c>
      <c r="J59" s="110">
        <f t="shared" si="41"/>
        <v>-3880.5900000000038</v>
      </c>
      <c r="K59" s="110">
        <f t="shared" si="41"/>
        <v>47311.61</v>
      </c>
      <c r="L59" s="40"/>
    </row>
    <row r="60" spans="1:247" s="57" customFormat="1" ht="16.5" customHeight="1">
      <c r="A60" s="60" t="s">
        <v>307</v>
      </c>
      <c r="B60" s="63" t="s">
        <v>308</v>
      </c>
      <c r="C60" s="107"/>
      <c r="D60" s="106">
        <v>43920</v>
      </c>
      <c r="E60" s="106">
        <v>43920</v>
      </c>
      <c r="F60" s="106">
        <v>43920</v>
      </c>
      <c r="G60" s="106">
        <v>43431.02</v>
      </c>
      <c r="H60" s="106">
        <v>-3880.59</v>
      </c>
      <c r="I60" s="56">
        <f t="shared" ref="I60" si="42">H60-J60</f>
        <v>3.637978807091713E-12</v>
      </c>
      <c r="J60" s="56">
        <f t="shared" ref="J60" si="43">G60-K60</f>
        <v>-3880.5900000000038</v>
      </c>
      <c r="K60" s="106">
        <v>47311.61</v>
      </c>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row>
    <row r="61" spans="1:247" s="57" customFormat="1" ht="16.5" customHeight="1">
      <c r="A61" s="53" t="s">
        <v>309</v>
      </c>
      <c r="B61" s="58" t="s">
        <v>310</v>
      </c>
      <c r="C61" s="106">
        <f t="shared" ref="C61:K61" si="44">+C62+C63</f>
        <v>0</v>
      </c>
      <c r="D61" s="106">
        <f t="shared" si="44"/>
        <v>0</v>
      </c>
      <c r="E61" s="106">
        <f t="shared" si="44"/>
        <v>0</v>
      </c>
      <c r="F61" s="106">
        <f t="shared" si="44"/>
        <v>0</v>
      </c>
      <c r="G61" s="106">
        <f t="shared" si="44"/>
        <v>0</v>
      </c>
      <c r="H61" s="106">
        <f t="shared" si="44"/>
        <v>0</v>
      </c>
      <c r="I61" s="106">
        <f t="shared" si="44"/>
        <v>0</v>
      </c>
      <c r="J61" s="106">
        <f t="shared" si="44"/>
        <v>0</v>
      </c>
      <c r="K61" s="106">
        <f t="shared" si="44"/>
        <v>0</v>
      </c>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row>
    <row r="62" spans="1:247" ht="16.5" customHeight="1">
      <c r="A62" s="53" t="s">
        <v>311</v>
      </c>
      <c r="B62" s="63" t="s">
        <v>312</v>
      </c>
      <c r="C62" s="107"/>
      <c r="D62" s="106">
        <v>0</v>
      </c>
      <c r="E62" s="106">
        <v>0</v>
      </c>
      <c r="F62" s="106">
        <v>0</v>
      </c>
      <c r="G62" s="106">
        <v>0</v>
      </c>
      <c r="H62" s="106">
        <v>0</v>
      </c>
      <c r="I62" s="56">
        <f t="shared" ref="I62:I68" si="45">H62-J62</f>
        <v>0</v>
      </c>
      <c r="J62" s="56">
        <f t="shared" ref="J62:J68" si="46">G62-K62</f>
        <v>0</v>
      </c>
      <c r="K62" s="106">
        <v>0</v>
      </c>
    </row>
    <row r="63" spans="1:247" s="57" customFormat="1" ht="16.5" customHeight="1">
      <c r="A63" s="53" t="s">
        <v>313</v>
      </c>
      <c r="B63" s="63" t="s">
        <v>314</v>
      </c>
      <c r="C63" s="107"/>
      <c r="D63" s="106"/>
      <c r="E63" s="106"/>
      <c r="F63" s="106"/>
      <c r="G63" s="106"/>
      <c r="H63" s="106"/>
      <c r="I63" s="56">
        <f t="shared" si="45"/>
        <v>0</v>
      </c>
      <c r="J63" s="56">
        <f t="shared" si="46"/>
        <v>0</v>
      </c>
      <c r="K63" s="106"/>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row>
    <row r="64" spans="1:247" ht="16.5" customHeight="1">
      <c r="A64" s="60" t="s">
        <v>315</v>
      </c>
      <c r="B64" s="63" t="s">
        <v>316</v>
      </c>
      <c r="C64" s="107"/>
      <c r="D64" s="106">
        <v>1000</v>
      </c>
      <c r="E64" s="106">
        <v>1000</v>
      </c>
      <c r="F64" s="106">
        <v>1000</v>
      </c>
      <c r="G64" s="106">
        <v>112.4</v>
      </c>
      <c r="H64" s="106">
        <v>112.4</v>
      </c>
      <c r="I64" s="56">
        <f t="shared" si="45"/>
        <v>0</v>
      </c>
      <c r="J64" s="56">
        <f t="shared" si="46"/>
        <v>112.4</v>
      </c>
      <c r="K64" s="106">
        <v>0</v>
      </c>
    </row>
    <row r="65" spans="1:247" ht="16.5" customHeight="1">
      <c r="A65" s="60" t="s">
        <v>317</v>
      </c>
      <c r="B65" s="61" t="s">
        <v>318</v>
      </c>
      <c r="C65" s="107"/>
      <c r="D65" s="106"/>
      <c r="E65" s="106"/>
      <c r="F65" s="106"/>
      <c r="G65" s="106"/>
      <c r="H65" s="106"/>
      <c r="I65" s="56">
        <f t="shared" si="45"/>
        <v>0</v>
      </c>
      <c r="J65" s="56">
        <f t="shared" si="46"/>
        <v>0</v>
      </c>
      <c r="K65" s="106"/>
    </row>
    <row r="66" spans="1:247" ht="16.5" customHeight="1">
      <c r="A66" s="60" t="s">
        <v>319</v>
      </c>
      <c r="B66" s="63" t="s">
        <v>320</v>
      </c>
      <c r="C66" s="107"/>
      <c r="D66" s="106"/>
      <c r="E66" s="106"/>
      <c r="F66" s="106"/>
      <c r="G66" s="106"/>
      <c r="H66" s="106"/>
      <c r="I66" s="56">
        <f t="shared" si="45"/>
        <v>0</v>
      </c>
      <c r="J66" s="56">
        <f t="shared" si="46"/>
        <v>0</v>
      </c>
      <c r="K66" s="106"/>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row>
    <row r="67" spans="1:247" ht="16.5" customHeight="1">
      <c r="A67" s="60" t="s">
        <v>321</v>
      </c>
      <c r="B67" s="63" t="s">
        <v>322</v>
      </c>
      <c r="C67" s="107"/>
      <c r="D67" s="106">
        <v>6240</v>
      </c>
      <c r="E67" s="106">
        <v>6240</v>
      </c>
      <c r="F67" s="106">
        <v>6240</v>
      </c>
      <c r="G67" s="106">
        <v>5200</v>
      </c>
      <c r="H67" s="106">
        <v>520</v>
      </c>
      <c r="I67" s="56">
        <f t="shared" si="45"/>
        <v>0</v>
      </c>
      <c r="J67" s="56">
        <f t="shared" si="46"/>
        <v>520</v>
      </c>
      <c r="K67" s="106">
        <v>4680</v>
      </c>
      <c r="L67" s="57"/>
    </row>
    <row r="68" spans="1:247" ht="30">
      <c r="A68" s="60" t="s">
        <v>323</v>
      </c>
      <c r="B68" s="63" t="s">
        <v>324</v>
      </c>
      <c r="C68" s="107"/>
      <c r="D68" s="106"/>
      <c r="E68" s="106"/>
      <c r="F68" s="106"/>
      <c r="G68" s="106"/>
      <c r="H68" s="106"/>
      <c r="I68" s="56">
        <f t="shared" si="45"/>
        <v>0</v>
      </c>
      <c r="J68" s="56">
        <f t="shared" si="46"/>
        <v>0</v>
      </c>
      <c r="K68" s="106"/>
      <c r="L68" s="57"/>
    </row>
    <row r="69" spans="1:247" ht="16.5" customHeight="1">
      <c r="A69" s="53" t="s">
        <v>325</v>
      </c>
      <c r="B69" s="58" t="s">
        <v>326</v>
      </c>
      <c r="C69" s="110">
        <f t="shared" ref="C69:K69" si="47">+C70+C71</f>
        <v>0</v>
      </c>
      <c r="D69" s="110">
        <f t="shared" si="47"/>
        <v>11200</v>
      </c>
      <c r="E69" s="110">
        <f t="shared" si="47"/>
        <v>11200</v>
      </c>
      <c r="F69" s="110">
        <f t="shared" si="47"/>
        <v>11200</v>
      </c>
      <c r="G69" s="110">
        <f t="shared" si="47"/>
        <v>3200.11</v>
      </c>
      <c r="H69" s="110">
        <f t="shared" si="47"/>
        <v>0</v>
      </c>
      <c r="I69" s="110">
        <f t="shared" si="47"/>
        <v>0</v>
      </c>
      <c r="J69" s="110">
        <f t="shared" si="47"/>
        <v>0</v>
      </c>
      <c r="K69" s="110">
        <f t="shared" si="47"/>
        <v>3200.11</v>
      </c>
    </row>
    <row r="70" spans="1:247" ht="16.5" customHeight="1">
      <c r="A70" s="60" t="s">
        <v>327</v>
      </c>
      <c r="B70" s="63" t="s">
        <v>328</v>
      </c>
      <c r="C70" s="107"/>
      <c r="D70" s="106">
        <v>550</v>
      </c>
      <c r="E70" s="106">
        <v>550</v>
      </c>
      <c r="F70" s="106">
        <v>550</v>
      </c>
      <c r="G70" s="106">
        <v>550</v>
      </c>
      <c r="H70" s="106">
        <v>0</v>
      </c>
      <c r="I70" s="56">
        <f t="shared" ref="I70:I71" si="48">H70-J70</f>
        <v>0</v>
      </c>
      <c r="J70" s="56">
        <f t="shared" ref="J70:J71" si="49">G70-K70</f>
        <v>0</v>
      </c>
      <c r="K70" s="106">
        <v>550</v>
      </c>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row>
    <row r="71" spans="1:247" s="57" customFormat="1" ht="16.5" customHeight="1">
      <c r="A71" s="60" t="s">
        <v>329</v>
      </c>
      <c r="B71" s="63" t="s">
        <v>330</v>
      </c>
      <c r="C71" s="107"/>
      <c r="D71" s="106">
        <v>10650</v>
      </c>
      <c r="E71" s="106">
        <v>10650</v>
      </c>
      <c r="F71" s="106">
        <v>10650</v>
      </c>
      <c r="G71" s="106">
        <v>2650.11</v>
      </c>
      <c r="H71" s="106">
        <v>0</v>
      </c>
      <c r="I71" s="56">
        <f t="shared" si="48"/>
        <v>0</v>
      </c>
      <c r="J71" s="56">
        <f t="shared" si="49"/>
        <v>0</v>
      </c>
      <c r="K71" s="106">
        <v>2650.11</v>
      </c>
    </row>
    <row r="72" spans="1:247" ht="16.5" customHeight="1">
      <c r="A72" s="53" t="s">
        <v>331</v>
      </c>
      <c r="B72" s="58" t="s">
        <v>220</v>
      </c>
      <c r="C72" s="106">
        <f>+C73</f>
        <v>0</v>
      </c>
      <c r="D72" s="106">
        <f t="shared" ref="D72:K73" si="50">+D73</f>
        <v>0</v>
      </c>
      <c r="E72" s="106">
        <f t="shared" si="50"/>
        <v>0</v>
      </c>
      <c r="F72" s="106">
        <f t="shared" si="50"/>
        <v>0</v>
      </c>
      <c r="G72" s="106">
        <f t="shared" si="50"/>
        <v>0</v>
      </c>
      <c r="H72" s="106">
        <f t="shared" si="50"/>
        <v>0</v>
      </c>
      <c r="I72" s="106">
        <f t="shared" si="50"/>
        <v>0</v>
      </c>
      <c r="J72" s="106">
        <f t="shared" si="50"/>
        <v>0</v>
      </c>
      <c r="K72" s="106">
        <f t="shared" si="50"/>
        <v>0</v>
      </c>
      <c r="L72" s="57"/>
    </row>
    <row r="73" spans="1:247" ht="16.5" customHeight="1">
      <c r="A73" s="69" t="s">
        <v>332</v>
      </c>
      <c r="B73" s="58" t="s">
        <v>333</v>
      </c>
      <c r="C73" s="106">
        <f>+C74</f>
        <v>0</v>
      </c>
      <c r="D73" s="106">
        <f t="shared" si="50"/>
        <v>0</v>
      </c>
      <c r="E73" s="106">
        <f t="shared" si="50"/>
        <v>0</v>
      </c>
      <c r="F73" s="106">
        <f t="shared" si="50"/>
        <v>0</v>
      </c>
      <c r="G73" s="106">
        <f t="shared" si="50"/>
        <v>0</v>
      </c>
      <c r="H73" s="106">
        <f t="shared" si="50"/>
        <v>0</v>
      </c>
      <c r="I73" s="106">
        <f t="shared" si="50"/>
        <v>0</v>
      </c>
      <c r="J73" s="106">
        <f t="shared" si="50"/>
        <v>0</v>
      </c>
      <c r="K73" s="106">
        <f t="shared" si="50"/>
        <v>0</v>
      </c>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c r="EC73" s="57"/>
      <c r="ED73" s="57"/>
      <c r="EE73" s="57"/>
      <c r="EF73" s="57"/>
      <c r="EG73" s="57"/>
      <c r="EH73" s="57"/>
      <c r="EI73" s="57"/>
      <c r="EJ73" s="57"/>
      <c r="EK73" s="57"/>
      <c r="EL73" s="57"/>
      <c r="EM73" s="57"/>
      <c r="EN73" s="57"/>
      <c r="EO73" s="57"/>
      <c r="EP73" s="57"/>
      <c r="EQ73" s="57"/>
      <c r="ER73" s="57"/>
      <c r="ES73" s="57"/>
      <c r="ET73" s="57"/>
      <c r="EU73" s="57"/>
      <c r="EV73" s="57"/>
      <c r="EW73" s="57"/>
      <c r="EX73" s="57"/>
      <c r="EY73" s="57"/>
      <c r="EZ73" s="57"/>
      <c r="FA73" s="57"/>
      <c r="FB73" s="57"/>
      <c r="FC73" s="57"/>
      <c r="FD73" s="57"/>
      <c r="FE73" s="57"/>
      <c r="FF73" s="57"/>
      <c r="FG73" s="57"/>
      <c r="FH73" s="57"/>
      <c r="FI73" s="57"/>
      <c r="FJ73" s="57"/>
      <c r="FK73" s="57"/>
      <c r="FL73" s="57"/>
      <c r="FM73" s="57"/>
      <c r="FN73" s="57"/>
      <c r="FO73" s="57"/>
      <c r="FP73" s="57"/>
      <c r="FQ73" s="57"/>
      <c r="FR73" s="57"/>
      <c r="FS73" s="57"/>
      <c r="FT73" s="57"/>
      <c r="FU73" s="57"/>
      <c r="FV73" s="57"/>
      <c r="FW73" s="57"/>
      <c r="FX73" s="57"/>
      <c r="FY73" s="57"/>
      <c r="FZ73" s="57"/>
      <c r="GA73" s="57"/>
      <c r="GB73" s="57"/>
      <c r="GC73" s="57"/>
      <c r="GD73" s="57"/>
      <c r="GE73" s="57"/>
      <c r="GF73" s="57"/>
      <c r="GG73" s="57"/>
      <c r="GH73" s="57"/>
      <c r="GI73" s="57"/>
      <c r="GJ73" s="57"/>
      <c r="GK73" s="57"/>
      <c r="GL73" s="57"/>
      <c r="GM73" s="57"/>
      <c r="GN73" s="57"/>
      <c r="GO73" s="57"/>
      <c r="GP73" s="57"/>
      <c r="GQ73" s="57"/>
      <c r="GR73" s="57"/>
      <c r="GS73" s="57"/>
      <c r="GT73" s="57"/>
      <c r="GU73" s="57"/>
      <c r="GV73" s="57"/>
      <c r="GW73" s="57"/>
      <c r="GX73" s="57"/>
      <c r="GY73" s="57"/>
      <c r="GZ73" s="57"/>
      <c r="HA73" s="57"/>
      <c r="HB73" s="57"/>
      <c r="HC73" s="57"/>
      <c r="HD73" s="57"/>
      <c r="HE73" s="57"/>
      <c r="HF73" s="57"/>
      <c r="HG73" s="57"/>
      <c r="HH73" s="57"/>
      <c r="HI73" s="57"/>
      <c r="HJ73" s="57"/>
      <c r="HK73" s="57"/>
      <c r="HL73" s="57"/>
      <c r="HM73" s="57"/>
      <c r="HN73" s="57"/>
      <c r="HO73" s="57"/>
      <c r="HP73" s="57"/>
      <c r="HQ73" s="57"/>
      <c r="HR73" s="57"/>
      <c r="HS73" s="57"/>
      <c r="HT73" s="57"/>
      <c r="HU73" s="57"/>
      <c r="HV73" s="57"/>
      <c r="HW73" s="57"/>
      <c r="HX73" s="57"/>
      <c r="HY73" s="57"/>
      <c r="HZ73" s="57"/>
      <c r="IA73" s="57"/>
      <c r="IB73" s="57"/>
      <c r="IC73" s="57"/>
      <c r="ID73" s="57"/>
      <c r="IE73" s="57"/>
      <c r="IF73" s="57"/>
      <c r="IG73" s="57"/>
      <c r="IH73" s="57"/>
      <c r="II73" s="57"/>
      <c r="IJ73" s="57"/>
      <c r="IK73" s="57"/>
      <c r="IL73" s="57"/>
      <c r="IM73" s="57"/>
    </row>
    <row r="74" spans="1:247" s="57" customFormat="1" ht="16.5" customHeight="1">
      <c r="A74" s="69" t="s">
        <v>334</v>
      </c>
      <c r="B74" s="63" t="s">
        <v>335</v>
      </c>
      <c r="C74" s="107"/>
      <c r="D74" s="55"/>
      <c r="E74" s="55"/>
      <c r="F74" s="55"/>
      <c r="G74" s="62"/>
      <c r="H74" s="62"/>
      <c r="I74" s="56"/>
      <c r="J74" s="56"/>
      <c r="K74" s="56"/>
    </row>
    <row r="75" spans="1:247" s="57" customFormat="1" ht="16.5" customHeight="1">
      <c r="A75" s="69" t="s">
        <v>336</v>
      </c>
      <c r="B75" s="70" t="s">
        <v>228</v>
      </c>
      <c r="C75" s="107">
        <f t="shared" ref="C75:K75" si="51">C76+C77</f>
        <v>0</v>
      </c>
      <c r="D75" s="107">
        <f t="shared" si="51"/>
        <v>27000</v>
      </c>
      <c r="E75" s="107">
        <f t="shared" si="51"/>
        <v>27000</v>
      </c>
      <c r="F75" s="107">
        <f t="shared" si="51"/>
        <v>27000</v>
      </c>
      <c r="G75" s="107">
        <f t="shared" si="51"/>
        <v>5118</v>
      </c>
      <c r="H75" s="107">
        <f t="shared" si="51"/>
        <v>0</v>
      </c>
      <c r="I75" s="107">
        <f t="shared" si="51"/>
        <v>0</v>
      </c>
      <c r="J75" s="107">
        <f t="shared" si="51"/>
        <v>0</v>
      </c>
      <c r="K75" s="107">
        <f t="shared" si="51"/>
        <v>5118</v>
      </c>
    </row>
    <row r="76" spans="1:247" s="57" customFormat="1" ht="16.5" customHeight="1">
      <c r="A76" s="69" t="s">
        <v>337</v>
      </c>
      <c r="B76" s="71" t="s">
        <v>338</v>
      </c>
      <c r="C76" s="107"/>
      <c r="D76" s="55"/>
      <c r="E76" s="55"/>
      <c r="F76" s="55"/>
      <c r="G76" s="62"/>
      <c r="H76" s="62"/>
      <c r="I76" s="56"/>
      <c r="J76" s="56"/>
      <c r="K76" s="56"/>
    </row>
    <row r="77" spans="1:247" ht="16.5" customHeight="1">
      <c r="A77" s="69" t="s">
        <v>339</v>
      </c>
      <c r="B77" s="71" t="s">
        <v>340</v>
      </c>
      <c r="C77" s="107"/>
      <c r="D77" s="106">
        <v>27000</v>
      </c>
      <c r="E77" s="106">
        <v>27000</v>
      </c>
      <c r="F77" s="106">
        <v>27000</v>
      </c>
      <c r="G77" s="106">
        <v>5118</v>
      </c>
      <c r="H77" s="106">
        <v>0</v>
      </c>
      <c r="I77" s="56">
        <f t="shared" ref="I77" si="52">H77-J77</f>
        <v>0</v>
      </c>
      <c r="J77" s="56">
        <f t="shared" ref="J77" si="53">G77-K77</f>
        <v>0</v>
      </c>
      <c r="K77" s="106">
        <v>5118</v>
      </c>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c r="EC77" s="57"/>
      <c r="ED77" s="57"/>
      <c r="EE77" s="57"/>
      <c r="EF77" s="57"/>
      <c r="EG77" s="57"/>
      <c r="EH77" s="57"/>
      <c r="EI77" s="57"/>
      <c r="EJ77" s="57"/>
      <c r="EK77" s="57"/>
      <c r="EL77" s="57"/>
      <c r="EM77" s="57"/>
      <c r="EN77" s="57"/>
      <c r="EO77" s="57"/>
      <c r="EP77" s="57"/>
      <c r="EQ77" s="57"/>
      <c r="ER77" s="57"/>
      <c r="ES77" s="57"/>
      <c r="ET77" s="57"/>
      <c r="EU77" s="57"/>
      <c r="EV77" s="57"/>
      <c r="EW77" s="57"/>
      <c r="EX77" s="57"/>
      <c r="EY77" s="57"/>
      <c r="EZ77" s="57"/>
      <c r="FA77" s="57"/>
      <c r="FB77" s="57"/>
      <c r="FC77" s="57"/>
      <c r="FD77" s="57"/>
      <c r="FE77" s="57"/>
      <c r="FF77" s="57"/>
      <c r="FG77" s="57"/>
      <c r="FH77" s="57"/>
      <c r="FI77" s="57"/>
      <c r="FJ77" s="57"/>
      <c r="FK77" s="57"/>
      <c r="FL77" s="57"/>
      <c r="FM77" s="57"/>
      <c r="FN77" s="57"/>
      <c r="FO77" s="57"/>
      <c r="FP77" s="57"/>
      <c r="FQ77" s="57"/>
      <c r="FR77" s="57"/>
      <c r="FS77" s="57"/>
      <c r="FT77" s="57"/>
      <c r="FU77" s="57"/>
      <c r="FV77" s="57"/>
      <c r="FW77" s="57"/>
      <c r="FX77" s="57"/>
      <c r="FY77" s="57"/>
      <c r="FZ77" s="57"/>
      <c r="GA77" s="57"/>
      <c r="GB77" s="57"/>
      <c r="GC77" s="57"/>
      <c r="GD77" s="57"/>
      <c r="GE77" s="57"/>
      <c r="GF77" s="57"/>
      <c r="GG77" s="57"/>
      <c r="GH77" s="57"/>
      <c r="GI77" s="57"/>
      <c r="GJ77" s="57"/>
      <c r="GK77" s="57"/>
      <c r="GL77" s="57"/>
      <c r="GM77" s="57"/>
      <c r="GN77" s="57"/>
      <c r="GO77" s="57"/>
      <c r="GP77" s="57"/>
      <c r="GQ77" s="57"/>
      <c r="GR77" s="57"/>
      <c r="GS77" s="57"/>
      <c r="GT77" s="57"/>
      <c r="GU77" s="57"/>
      <c r="GV77" s="57"/>
      <c r="GW77" s="57"/>
      <c r="GX77" s="57"/>
      <c r="GY77" s="57"/>
      <c r="GZ77" s="57"/>
      <c r="HA77" s="57"/>
      <c r="HB77" s="57"/>
      <c r="HC77" s="57"/>
      <c r="HD77" s="57"/>
      <c r="HE77" s="57"/>
      <c r="HF77" s="57"/>
      <c r="HG77" s="57"/>
      <c r="HH77" s="57"/>
      <c r="HI77" s="57"/>
      <c r="HJ77" s="57"/>
      <c r="HK77" s="57"/>
      <c r="HL77" s="57"/>
      <c r="HM77" s="57"/>
      <c r="HN77" s="57"/>
      <c r="HO77" s="57"/>
      <c r="HP77" s="57"/>
      <c r="HQ77" s="57"/>
      <c r="HR77" s="57"/>
      <c r="HS77" s="57"/>
      <c r="HT77" s="57"/>
      <c r="HU77" s="57"/>
      <c r="HV77" s="57"/>
      <c r="HW77" s="57"/>
      <c r="HX77" s="57"/>
      <c r="HY77" s="57"/>
      <c r="HZ77" s="57"/>
      <c r="IA77" s="57"/>
      <c r="IB77" s="57"/>
      <c r="IC77" s="57"/>
      <c r="ID77" s="57"/>
      <c r="IE77" s="57"/>
      <c r="IF77" s="57"/>
      <c r="IG77" s="57"/>
      <c r="IH77" s="57"/>
      <c r="II77" s="57"/>
      <c r="IJ77" s="57"/>
      <c r="IK77" s="57"/>
      <c r="IL77" s="57"/>
      <c r="IM77" s="57"/>
    </row>
    <row r="78" spans="1:247" s="57" customFormat="1" ht="16.5" customHeight="1">
      <c r="A78" s="53" t="s">
        <v>341</v>
      </c>
      <c r="B78" s="58" t="s">
        <v>230</v>
      </c>
      <c r="C78" s="106">
        <f t="shared" ref="C78:K78" si="54">+C79</f>
        <v>0</v>
      </c>
      <c r="D78" s="106">
        <f t="shared" si="54"/>
        <v>301000</v>
      </c>
      <c r="E78" s="106">
        <f t="shared" si="54"/>
        <v>301000</v>
      </c>
      <c r="F78" s="106">
        <f t="shared" si="54"/>
        <v>301000</v>
      </c>
      <c r="G78" s="106">
        <f t="shared" si="54"/>
        <v>235930.76</v>
      </c>
      <c r="H78" s="106">
        <f t="shared" si="54"/>
        <v>0</v>
      </c>
      <c r="I78" s="106">
        <f t="shared" si="54"/>
        <v>0</v>
      </c>
      <c r="J78" s="106">
        <f t="shared" si="54"/>
        <v>0</v>
      </c>
      <c r="K78" s="106">
        <f t="shared" si="54"/>
        <v>235930.76</v>
      </c>
    </row>
    <row r="79" spans="1:247" s="57" customFormat="1" ht="16.5" customHeight="1">
      <c r="A79" s="53" t="s">
        <v>342</v>
      </c>
      <c r="B79" s="58" t="s">
        <v>232</v>
      </c>
      <c r="C79" s="106">
        <f t="shared" ref="C79" si="55">+C80+C85</f>
        <v>0</v>
      </c>
      <c r="D79" s="106">
        <f t="shared" ref="D79:K79" si="56">+D80+D85</f>
        <v>301000</v>
      </c>
      <c r="E79" s="106">
        <f t="shared" si="56"/>
        <v>301000</v>
      </c>
      <c r="F79" s="106">
        <f t="shared" si="56"/>
        <v>301000</v>
      </c>
      <c r="G79" s="106">
        <f t="shared" si="56"/>
        <v>235930.76</v>
      </c>
      <c r="H79" s="106">
        <f t="shared" si="56"/>
        <v>0</v>
      </c>
      <c r="I79" s="106">
        <f t="shared" si="56"/>
        <v>0</v>
      </c>
      <c r="J79" s="106">
        <f t="shared" si="56"/>
        <v>0</v>
      </c>
      <c r="K79" s="106">
        <f t="shared" si="56"/>
        <v>235930.76</v>
      </c>
    </row>
    <row r="80" spans="1:247" s="57" customFormat="1" ht="16.5" customHeight="1">
      <c r="A80" s="53" t="s">
        <v>343</v>
      </c>
      <c r="B80" s="58" t="s">
        <v>344</v>
      </c>
      <c r="C80" s="106">
        <f t="shared" ref="C80" si="57">+C82+C84+C83+C81</f>
        <v>0</v>
      </c>
      <c r="D80" s="106">
        <f t="shared" ref="D80:K80" si="58">+D82+D84+D83+D81</f>
        <v>301000</v>
      </c>
      <c r="E80" s="106">
        <f t="shared" si="58"/>
        <v>301000</v>
      </c>
      <c r="F80" s="106">
        <f t="shared" si="58"/>
        <v>301000</v>
      </c>
      <c r="G80" s="106">
        <f t="shared" si="58"/>
        <v>235930.76</v>
      </c>
      <c r="H80" s="106">
        <f t="shared" si="58"/>
        <v>0</v>
      </c>
      <c r="I80" s="106">
        <f t="shared" si="58"/>
        <v>0</v>
      </c>
      <c r="J80" s="106">
        <f t="shared" si="58"/>
        <v>0</v>
      </c>
      <c r="K80" s="106">
        <f t="shared" si="58"/>
        <v>235930.76</v>
      </c>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row>
    <row r="81" spans="1:247" s="57" customFormat="1" ht="16.5" customHeight="1">
      <c r="A81" s="53" t="s">
        <v>345</v>
      </c>
      <c r="B81" s="61" t="s">
        <v>346</v>
      </c>
      <c r="C81" s="106"/>
      <c r="D81" s="106"/>
      <c r="E81" s="106"/>
      <c r="F81" s="106"/>
      <c r="G81" s="106"/>
      <c r="H81" s="106"/>
      <c r="I81" s="56">
        <f t="shared" ref="I81:I86" si="59">H81-J81</f>
        <v>0</v>
      </c>
      <c r="J81" s="56">
        <f t="shared" ref="J81:J86" si="60">G81-K81</f>
        <v>0</v>
      </c>
      <c r="K81" s="106"/>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row>
    <row r="82" spans="1:247" s="57" customFormat="1" ht="16.5" customHeight="1">
      <c r="A82" s="60" t="s">
        <v>347</v>
      </c>
      <c r="B82" s="63" t="s">
        <v>348</v>
      </c>
      <c r="C82" s="107"/>
      <c r="D82" s="106">
        <v>236000</v>
      </c>
      <c r="E82" s="106">
        <v>236000</v>
      </c>
      <c r="F82" s="106">
        <v>236000</v>
      </c>
      <c r="G82" s="106">
        <v>235930.76</v>
      </c>
      <c r="H82" s="106">
        <v>0</v>
      </c>
      <c r="I82" s="56">
        <f t="shared" si="59"/>
        <v>0</v>
      </c>
      <c r="J82" s="56">
        <f t="shared" si="60"/>
        <v>0</v>
      </c>
      <c r="K82" s="106">
        <v>235930.76</v>
      </c>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row>
    <row r="83" spans="1:247" s="57" customFormat="1" ht="16.5" customHeight="1">
      <c r="A83" s="60" t="s">
        <v>349</v>
      </c>
      <c r="B83" s="61" t="s">
        <v>350</v>
      </c>
      <c r="C83" s="107"/>
      <c r="D83" s="106">
        <v>65000</v>
      </c>
      <c r="E83" s="106">
        <v>65000</v>
      </c>
      <c r="F83" s="106">
        <v>65000</v>
      </c>
      <c r="G83" s="106">
        <v>0</v>
      </c>
      <c r="H83" s="106">
        <v>0</v>
      </c>
      <c r="I83" s="56">
        <f t="shared" si="59"/>
        <v>0</v>
      </c>
      <c r="J83" s="56">
        <f t="shared" si="60"/>
        <v>0</v>
      </c>
      <c r="K83" s="106">
        <v>0</v>
      </c>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row>
    <row r="84" spans="1:247" ht="16.5" customHeight="1">
      <c r="A84" s="60" t="s">
        <v>351</v>
      </c>
      <c r="B84" s="63" t="s">
        <v>352</v>
      </c>
      <c r="C84" s="107"/>
      <c r="D84" s="106"/>
      <c r="E84" s="106"/>
      <c r="F84" s="106"/>
      <c r="G84" s="106"/>
      <c r="H84" s="106"/>
      <c r="I84" s="56">
        <f t="shared" si="59"/>
        <v>0</v>
      </c>
      <c r="J84" s="56">
        <f t="shared" si="60"/>
        <v>0</v>
      </c>
      <c r="K84" s="106"/>
    </row>
    <row r="85" spans="1:247" ht="16.5" customHeight="1">
      <c r="A85" s="72" t="s">
        <v>353</v>
      </c>
      <c r="B85" s="61" t="s">
        <v>354</v>
      </c>
      <c r="C85" s="107"/>
      <c r="D85" s="106"/>
      <c r="E85" s="106"/>
      <c r="F85" s="106"/>
      <c r="G85" s="106"/>
      <c r="H85" s="106"/>
      <c r="I85" s="56">
        <f t="shared" si="59"/>
        <v>0</v>
      </c>
      <c r="J85" s="56">
        <f t="shared" si="60"/>
        <v>0</v>
      </c>
      <c r="K85" s="106"/>
    </row>
    <row r="86" spans="1:247" ht="16.5" customHeight="1">
      <c r="A86" s="60" t="s">
        <v>240</v>
      </c>
      <c r="B86" s="63" t="s">
        <v>355</v>
      </c>
      <c r="C86" s="107"/>
      <c r="D86" s="106"/>
      <c r="E86" s="106"/>
      <c r="F86" s="106"/>
      <c r="G86" s="106"/>
      <c r="H86" s="106"/>
      <c r="I86" s="56">
        <f t="shared" si="59"/>
        <v>0</v>
      </c>
      <c r="J86" s="56">
        <f t="shared" si="60"/>
        <v>0</v>
      </c>
      <c r="K86" s="106"/>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row>
    <row r="87" spans="1:247" ht="16.5" customHeight="1">
      <c r="A87" s="60" t="s">
        <v>356</v>
      </c>
      <c r="B87" s="63" t="s">
        <v>357</v>
      </c>
      <c r="C87" s="106">
        <f>C44-C89+C10+C12+C13+C15+C16+C17-C86</f>
        <v>0</v>
      </c>
      <c r="D87" s="106">
        <f t="shared" ref="D87:K87" si="61">D44-D89+D10+D12+D13+D15+D16+D17-D86</f>
        <v>229333800</v>
      </c>
      <c r="E87" s="106">
        <f t="shared" si="61"/>
        <v>229333800</v>
      </c>
      <c r="F87" s="106">
        <f t="shared" si="61"/>
        <v>229333800</v>
      </c>
      <c r="G87" s="106">
        <f t="shared" si="61"/>
        <v>215974089.75999999</v>
      </c>
      <c r="H87" s="106">
        <f t="shared" si="61"/>
        <v>23901343</v>
      </c>
      <c r="I87" s="106">
        <f t="shared" si="61"/>
        <v>7.73070496506989E-12</v>
      </c>
      <c r="J87" s="106">
        <f t="shared" si="61"/>
        <v>23901343</v>
      </c>
      <c r="K87" s="106">
        <f t="shared" si="61"/>
        <v>192072746.75999999</v>
      </c>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row>
    <row r="88" spans="1:247" ht="16.5" customHeight="1">
      <c r="A88" s="60"/>
      <c r="B88" s="63" t="s">
        <v>358</v>
      </c>
      <c r="C88" s="106"/>
      <c r="D88" s="106"/>
      <c r="E88" s="106"/>
      <c r="F88" s="106"/>
      <c r="G88" s="123">
        <v>-137674</v>
      </c>
      <c r="H88" s="123">
        <v>-32700</v>
      </c>
      <c r="I88" s="56">
        <f t="shared" ref="I88" si="62">H88-J88</f>
        <v>0</v>
      </c>
      <c r="J88" s="56">
        <f t="shared" ref="J88" si="63">G88-K88</f>
        <v>-32700</v>
      </c>
      <c r="K88" s="106">
        <v>-104974</v>
      </c>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row>
    <row r="89" spans="1:247" ht="16.5" customHeight="1">
      <c r="A89" s="60" t="s">
        <v>359</v>
      </c>
      <c r="B89" s="58" t="s">
        <v>360</v>
      </c>
      <c r="C89" s="108">
        <f>+C90+C185+C224+C228+C255+C257</f>
        <v>0</v>
      </c>
      <c r="D89" s="108">
        <f t="shared" ref="D89:K89" si="64">+D90+D185+D224+D228+D255+D257</f>
        <v>679797120</v>
      </c>
      <c r="E89" s="108">
        <f t="shared" si="64"/>
        <v>644286150</v>
      </c>
      <c r="F89" s="108">
        <f t="shared" si="64"/>
        <v>644286150</v>
      </c>
      <c r="G89" s="108">
        <f t="shared" si="64"/>
        <v>626764789.25</v>
      </c>
      <c r="H89" s="108">
        <f t="shared" si="64"/>
        <v>81515850.489999995</v>
      </c>
      <c r="I89" s="108">
        <f t="shared" si="64"/>
        <v>-1.4901004874445789E-8</v>
      </c>
      <c r="J89" s="108">
        <f t="shared" si="64"/>
        <v>81515850.49000001</v>
      </c>
      <c r="K89" s="108">
        <f t="shared" si="64"/>
        <v>545248938.75999999</v>
      </c>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row>
    <row r="90" spans="1:247" s="65" customFormat="1" ht="16.5" customHeight="1">
      <c r="A90" s="53" t="s">
        <v>361</v>
      </c>
      <c r="B90" s="58" t="s">
        <v>362</v>
      </c>
      <c r="C90" s="106">
        <f>+C91+C108+C145+C177+C181</f>
        <v>0</v>
      </c>
      <c r="D90" s="106">
        <f t="shared" ref="D90:K90" si="65">+D91+D108+D145+D177+D181</f>
        <v>266713620</v>
      </c>
      <c r="E90" s="106">
        <f t="shared" si="65"/>
        <v>283322560</v>
      </c>
      <c r="F90" s="106">
        <f t="shared" si="65"/>
        <v>283322560</v>
      </c>
      <c r="G90" s="106">
        <f t="shared" si="65"/>
        <v>281775946.19</v>
      </c>
      <c r="H90" s="106">
        <f t="shared" si="65"/>
        <v>45077624.279999994</v>
      </c>
      <c r="I90" s="106">
        <f t="shared" si="65"/>
        <v>-1.4901004874445789E-8</v>
      </c>
      <c r="J90" s="106">
        <f t="shared" si="65"/>
        <v>45077624.280000009</v>
      </c>
      <c r="K90" s="106">
        <f t="shared" si="65"/>
        <v>236698321.91</v>
      </c>
    </row>
    <row r="91" spans="1:247" s="65" customFormat="1" ht="16.5" customHeight="1">
      <c r="A91" s="60" t="s">
        <v>363</v>
      </c>
      <c r="B91" s="58" t="s">
        <v>364</v>
      </c>
      <c r="C91" s="106">
        <f>+C92+C105+C106+C96+C99+C93+C94+C95</f>
        <v>0</v>
      </c>
      <c r="D91" s="106">
        <f t="shared" ref="D91:K91" si="66">+D92+D105+D106+D96+D99+D93+D94+D95</f>
        <v>122974100</v>
      </c>
      <c r="E91" s="106">
        <f t="shared" si="66"/>
        <v>135348990</v>
      </c>
      <c r="F91" s="106">
        <f t="shared" si="66"/>
        <v>135348990</v>
      </c>
      <c r="G91" s="106">
        <f t="shared" si="66"/>
        <v>134751841.93000001</v>
      </c>
      <c r="H91" s="106">
        <f t="shared" si="66"/>
        <v>17528472.98</v>
      </c>
      <c r="I91" s="106">
        <f t="shared" si="66"/>
        <v>-1.4901289091540093E-8</v>
      </c>
      <c r="J91" s="106">
        <f t="shared" si="66"/>
        <v>17528472.980000015</v>
      </c>
      <c r="K91" s="106">
        <f t="shared" si="66"/>
        <v>117223368.95</v>
      </c>
    </row>
    <row r="92" spans="1:247" s="65" customFormat="1" ht="16.5" customHeight="1">
      <c r="A92" s="60"/>
      <c r="B92" s="61" t="s">
        <v>365</v>
      </c>
      <c r="C92" s="107"/>
      <c r="D92" s="106">
        <v>86229840</v>
      </c>
      <c r="E92" s="106">
        <v>93005560</v>
      </c>
      <c r="F92" s="106">
        <v>93005560</v>
      </c>
      <c r="G92" s="106">
        <v>93005560</v>
      </c>
      <c r="H92" s="106">
        <v>13752560</v>
      </c>
      <c r="I92" s="56">
        <f t="shared" ref="I92:I94" si="67">H92-J92</f>
        <v>-1.4901161193847656E-8</v>
      </c>
      <c r="J92" s="56">
        <f t="shared" ref="J92:J94" si="68">G92-K92</f>
        <v>13752560.000000015</v>
      </c>
      <c r="K92" s="106">
        <v>79252999.999999985</v>
      </c>
    </row>
    <row r="93" spans="1:247" s="65" customFormat="1" ht="45">
      <c r="A93" s="60"/>
      <c r="B93" s="61" t="s">
        <v>366</v>
      </c>
      <c r="C93" s="107"/>
      <c r="D93" s="106">
        <v>2890</v>
      </c>
      <c r="E93" s="106">
        <v>2890</v>
      </c>
      <c r="F93" s="106">
        <v>2890</v>
      </c>
      <c r="G93" s="106">
        <v>2263.92</v>
      </c>
      <c r="H93" s="106">
        <v>86.86</v>
      </c>
      <c r="I93" s="56">
        <f t="shared" si="67"/>
        <v>-1.2789769243681803E-13</v>
      </c>
      <c r="J93" s="56">
        <f t="shared" si="68"/>
        <v>86.860000000000127</v>
      </c>
      <c r="K93" s="106">
        <v>2177.06</v>
      </c>
    </row>
    <row r="94" spans="1:247" s="65" customFormat="1" ht="60">
      <c r="A94" s="60"/>
      <c r="B94" s="61" t="s">
        <v>367</v>
      </c>
      <c r="C94" s="107"/>
      <c r="D94" s="106">
        <v>8460</v>
      </c>
      <c r="E94" s="106">
        <v>8460</v>
      </c>
      <c r="F94" s="106">
        <v>8460</v>
      </c>
      <c r="G94" s="106">
        <v>7715.36</v>
      </c>
      <c r="H94" s="106">
        <v>524.94000000000005</v>
      </c>
      <c r="I94" s="56">
        <f t="shared" si="67"/>
        <v>0</v>
      </c>
      <c r="J94" s="56">
        <f t="shared" si="68"/>
        <v>524.9399999999996</v>
      </c>
      <c r="K94" s="106">
        <v>7190.42</v>
      </c>
    </row>
    <row r="95" spans="1:247" s="65" customFormat="1" ht="45">
      <c r="A95" s="60"/>
      <c r="B95" s="61" t="s">
        <v>519</v>
      </c>
      <c r="C95" s="107"/>
      <c r="D95" s="55"/>
      <c r="E95" s="55"/>
      <c r="F95" s="55"/>
      <c r="G95" s="62"/>
      <c r="H95" s="62"/>
      <c r="I95" s="56"/>
      <c r="J95" s="56"/>
      <c r="K95" s="56"/>
    </row>
    <row r="96" spans="1:247" s="65" customFormat="1" ht="16.5" customHeight="1">
      <c r="A96" s="60"/>
      <c r="B96" s="61" t="s">
        <v>368</v>
      </c>
      <c r="C96" s="107">
        <f t="shared" ref="C96:K96" si="69">C97+C98</f>
        <v>0</v>
      </c>
      <c r="D96" s="107">
        <f t="shared" si="69"/>
        <v>17601240</v>
      </c>
      <c r="E96" s="107">
        <f t="shared" si="69"/>
        <v>23549390</v>
      </c>
      <c r="F96" s="107">
        <f t="shared" si="69"/>
        <v>23549390</v>
      </c>
      <c r="G96" s="107">
        <f t="shared" si="69"/>
        <v>23548088.41</v>
      </c>
      <c r="H96" s="107">
        <f t="shared" si="69"/>
        <v>1047495.41</v>
      </c>
      <c r="I96" s="107">
        <f t="shared" si="69"/>
        <v>0</v>
      </c>
      <c r="J96" s="107">
        <f t="shared" si="69"/>
        <v>1047495.4100000001</v>
      </c>
      <c r="K96" s="107">
        <f t="shared" si="69"/>
        <v>22500593</v>
      </c>
    </row>
    <row r="97" spans="1:248" s="65" customFormat="1" ht="16.5" customHeight="1">
      <c r="A97" s="60"/>
      <c r="B97" s="61" t="s">
        <v>369</v>
      </c>
      <c r="C97" s="107"/>
      <c r="D97" s="106">
        <v>17601240</v>
      </c>
      <c r="E97" s="106">
        <v>23549390</v>
      </c>
      <c r="F97" s="106">
        <v>23549390</v>
      </c>
      <c r="G97" s="106">
        <v>23548088.41</v>
      </c>
      <c r="H97" s="106">
        <v>1047495.41</v>
      </c>
      <c r="I97" s="56">
        <f t="shared" ref="I97" si="70">H97-J97</f>
        <v>0</v>
      </c>
      <c r="J97" s="56">
        <f t="shared" ref="J97" si="71">G97-K97</f>
        <v>1047495.4100000001</v>
      </c>
      <c r="K97" s="106">
        <v>22500593</v>
      </c>
    </row>
    <row r="98" spans="1:248" s="65" customFormat="1" ht="60">
      <c r="A98" s="60"/>
      <c r="B98" s="61" t="s">
        <v>367</v>
      </c>
      <c r="C98" s="107"/>
      <c r="D98" s="55"/>
      <c r="E98" s="55"/>
      <c r="F98" s="55"/>
      <c r="G98" s="62"/>
      <c r="H98" s="62"/>
      <c r="I98" s="56"/>
      <c r="J98" s="56"/>
      <c r="K98" s="56"/>
    </row>
    <row r="99" spans="1:248" s="65" customFormat="1" ht="16.5" customHeight="1">
      <c r="A99" s="60"/>
      <c r="B99" s="73" t="s">
        <v>370</v>
      </c>
      <c r="C99" s="107">
        <f t="shared" ref="C99:K99" si="72">C100+C103+C104</f>
        <v>0</v>
      </c>
      <c r="D99" s="107">
        <f t="shared" si="72"/>
        <v>16799220</v>
      </c>
      <c r="E99" s="107">
        <f t="shared" si="72"/>
        <v>16459240</v>
      </c>
      <c r="F99" s="107">
        <f t="shared" si="72"/>
        <v>16459240</v>
      </c>
      <c r="G99" s="107">
        <f t="shared" si="72"/>
        <v>16391015.98</v>
      </c>
      <c r="H99" s="107">
        <f t="shared" si="72"/>
        <v>2606525.77</v>
      </c>
      <c r="I99" s="107">
        <f t="shared" si="72"/>
        <v>0</v>
      </c>
      <c r="J99" s="107">
        <f t="shared" si="72"/>
        <v>2606525.7699999996</v>
      </c>
      <c r="K99" s="107">
        <f t="shared" si="72"/>
        <v>13784490.210000001</v>
      </c>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row>
    <row r="100" spans="1:248" s="65" customFormat="1" ht="30">
      <c r="A100" s="60"/>
      <c r="B100" s="61" t="s">
        <v>371</v>
      </c>
      <c r="C100" s="107">
        <f t="shared" ref="C100:K100" si="73">C101+C102</f>
        <v>0</v>
      </c>
      <c r="D100" s="107">
        <f t="shared" si="73"/>
        <v>15655760</v>
      </c>
      <c r="E100" s="107">
        <f t="shared" si="73"/>
        <v>15276280</v>
      </c>
      <c r="F100" s="107">
        <f t="shared" si="73"/>
        <v>15276280</v>
      </c>
      <c r="G100" s="107">
        <f t="shared" si="73"/>
        <v>15276280</v>
      </c>
      <c r="H100" s="107">
        <f t="shared" si="73"/>
        <v>2500731.2799999998</v>
      </c>
      <c r="I100" s="107">
        <f t="shared" si="73"/>
        <v>0</v>
      </c>
      <c r="J100" s="107">
        <f t="shared" si="73"/>
        <v>2500731.2799999993</v>
      </c>
      <c r="K100" s="107">
        <f t="shared" si="73"/>
        <v>12775548.720000001</v>
      </c>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row>
    <row r="101" spans="1:248">
      <c r="A101" s="60"/>
      <c r="B101" s="61" t="s">
        <v>369</v>
      </c>
      <c r="C101" s="107"/>
      <c r="D101" s="106">
        <v>15655760</v>
      </c>
      <c r="E101" s="106">
        <v>15276280</v>
      </c>
      <c r="F101" s="106">
        <v>15276280</v>
      </c>
      <c r="G101" s="106">
        <v>15276280</v>
      </c>
      <c r="H101" s="106">
        <v>2500731.2799999998</v>
      </c>
      <c r="I101" s="56">
        <f t="shared" ref="I101:I107" si="74">H101-J101</f>
        <v>0</v>
      </c>
      <c r="J101" s="56">
        <f t="shared" ref="J101:J107" si="75">G101-K101</f>
        <v>2500731.2799999993</v>
      </c>
      <c r="K101" s="106">
        <v>12775548.720000001</v>
      </c>
      <c r="L101" s="65"/>
      <c r="IN101" s="65"/>
    </row>
    <row r="102" spans="1:248" ht="60">
      <c r="A102" s="60"/>
      <c r="B102" s="61" t="s">
        <v>367</v>
      </c>
      <c r="C102" s="107"/>
      <c r="D102" s="106"/>
      <c r="E102" s="106"/>
      <c r="F102" s="106"/>
      <c r="G102" s="106"/>
      <c r="H102" s="106"/>
      <c r="I102" s="56">
        <f t="shared" si="74"/>
        <v>0</v>
      </c>
      <c r="J102" s="56">
        <f t="shared" si="75"/>
        <v>0</v>
      </c>
      <c r="K102" s="106"/>
      <c r="L102" s="65"/>
      <c r="IN102" s="65"/>
    </row>
    <row r="103" spans="1:248" ht="60">
      <c r="A103" s="60"/>
      <c r="B103" s="61" t="s">
        <v>372</v>
      </c>
      <c r="C103" s="107"/>
      <c r="D103" s="106">
        <v>668890</v>
      </c>
      <c r="E103" s="106">
        <v>634850</v>
      </c>
      <c r="F103" s="106">
        <v>634850</v>
      </c>
      <c r="G103" s="106">
        <v>634850</v>
      </c>
      <c r="H103" s="106">
        <v>105794.49</v>
      </c>
      <c r="I103" s="56">
        <f t="shared" si="74"/>
        <v>0</v>
      </c>
      <c r="J103" s="56">
        <f t="shared" si="75"/>
        <v>105794.48999999999</v>
      </c>
      <c r="K103" s="106">
        <v>529055.51</v>
      </c>
      <c r="L103" s="65"/>
      <c r="IN103" s="65"/>
    </row>
    <row r="104" spans="1:248" ht="45">
      <c r="A104" s="60"/>
      <c r="B104" s="61" t="s">
        <v>373</v>
      </c>
      <c r="C104" s="107"/>
      <c r="D104" s="106">
        <v>474570</v>
      </c>
      <c r="E104" s="106">
        <v>548110</v>
      </c>
      <c r="F104" s="106">
        <v>548110</v>
      </c>
      <c r="G104" s="106">
        <v>479885.98</v>
      </c>
      <c r="H104" s="106">
        <v>0</v>
      </c>
      <c r="I104" s="56">
        <f t="shared" si="74"/>
        <v>0</v>
      </c>
      <c r="J104" s="56">
        <f t="shared" si="75"/>
        <v>0</v>
      </c>
      <c r="K104" s="106">
        <v>479885.98</v>
      </c>
      <c r="L104" s="65"/>
      <c r="IN104" s="65"/>
    </row>
    <row r="105" spans="1:248" s="57" customFormat="1" ht="16.5" customHeight="1">
      <c r="A105" s="60"/>
      <c r="B105" s="61" t="s">
        <v>374</v>
      </c>
      <c r="C105" s="107"/>
      <c r="D105" s="106">
        <v>56450</v>
      </c>
      <c r="E105" s="106">
        <v>56450</v>
      </c>
      <c r="F105" s="106">
        <v>56450</v>
      </c>
      <c r="G105" s="106">
        <v>46568.26</v>
      </c>
      <c r="H105" s="106">
        <v>0</v>
      </c>
      <c r="I105" s="56">
        <f t="shared" si="74"/>
        <v>0</v>
      </c>
      <c r="J105" s="56">
        <f t="shared" si="75"/>
        <v>0</v>
      </c>
      <c r="K105" s="106">
        <v>46568.26</v>
      </c>
      <c r="L105" s="65"/>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65"/>
    </row>
    <row r="106" spans="1:248" ht="45">
      <c r="A106" s="60"/>
      <c r="B106" s="61" t="s">
        <v>375</v>
      </c>
      <c r="C106" s="107"/>
      <c r="D106" s="106">
        <v>2276000</v>
      </c>
      <c r="E106" s="106">
        <v>2267000</v>
      </c>
      <c r="F106" s="106">
        <v>2267000</v>
      </c>
      <c r="G106" s="106">
        <v>1750630</v>
      </c>
      <c r="H106" s="106">
        <v>121280</v>
      </c>
      <c r="I106" s="56">
        <f t="shared" si="74"/>
        <v>0</v>
      </c>
      <c r="J106" s="56">
        <f t="shared" si="75"/>
        <v>121280</v>
      </c>
      <c r="K106" s="106">
        <v>1629350</v>
      </c>
      <c r="L106" s="65"/>
      <c r="IN106" s="65"/>
    </row>
    <row r="107" spans="1:248">
      <c r="A107" s="60"/>
      <c r="B107" s="63" t="s">
        <v>358</v>
      </c>
      <c r="C107" s="107"/>
      <c r="D107" s="106"/>
      <c r="E107" s="106"/>
      <c r="F107" s="106"/>
      <c r="G107" s="123">
        <v>-8893.3799999999992</v>
      </c>
      <c r="H107" s="123">
        <v>-701.25</v>
      </c>
      <c r="I107" s="56">
        <f t="shared" si="74"/>
        <v>0</v>
      </c>
      <c r="J107" s="56">
        <f t="shared" si="75"/>
        <v>-701.25</v>
      </c>
      <c r="K107" s="106">
        <v>-8192.1299999999992</v>
      </c>
      <c r="L107" s="65"/>
      <c r="M107" s="40" t="s">
        <v>533</v>
      </c>
      <c r="N107" s="40" t="s">
        <v>534</v>
      </c>
      <c r="O107" s="40" t="s">
        <v>535</v>
      </c>
    </row>
    <row r="108" spans="1:248" ht="30">
      <c r="A108" s="113" t="s">
        <v>376</v>
      </c>
      <c r="B108" s="58" t="s">
        <v>377</v>
      </c>
      <c r="C108" s="107">
        <f t="shared" ref="C108" si="76">C109+C112+C115+C118+C121+C124+C130+C127+C133</f>
        <v>0</v>
      </c>
      <c r="D108" s="107">
        <f t="shared" ref="D108:K108" si="77">D109+D112+D115+D118+D121+D124+D130+D127+D133</f>
        <v>112270790</v>
      </c>
      <c r="E108" s="107">
        <f t="shared" si="77"/>
        <v>117197060</v>
      </c>
      <c r="F108" s="107">
        <f t="shared" si="77"/>
        <v>117197060</v>
      </c>
      <c r="G108" s="107">
        <f t="shared" si="77"/>
        <v>117193393.83</v>
      </c>
      <c r="H108" s="107">
        <f t="shared" si="77"/>
        <v>21843378.520000003</v>
      </c>
      <c r="I108" s="107">
        <f t="shared" si="77"/>
        <v>2.8421709430404007E-13</v>
      </c>
      <c r="J108" s="107">
        <f t="shared" si="77"/>
        <v>21843378.520000003</v>
      </c>
      <c r="K108" s="107">
        <f t="shared" si="77"/>
        <v>95350015.309999987</v>
      </c>
      <c r="L108" s="65"/>
      <c r="M108" s="115">
        <f>G108-G133+G145+G177+G210+G213+G243</f>
        <v>127554950.33</v>
      </c>
      <c r="N108" s="115"/>
      <c r="O108" s="115">
        <f>M108-N108</f>
        <v>127554950.33</v>
      </c>
      <c r="P108" s="57" t="s">
        <v>536</v>
      </c>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c r="FF108" s="57"/>
      <c r="FG108" s="57"/>
      <c r="FH108" s="57"/>
      <c r="FI108" s="57"/>
      <c r="FJ108" s="57"/>
      <c r="FK108" s="57"/>
      <c r="FL108" s="57"/>
      <c r="FM108" s="57"/>
      <c r="FN108" s="57"/>
      <c r="FO108" s="57"/>
      <c r="FP108" s="57"/>
      <c r="FQ108" s="57"/>
      <c r="FR108" s="57"/>
      <c r="FS108" s="57"/>
      <c r="FT108" s="57"/>
      <c r="FU108" s="57"/>
      <c r="FV108" s="57"/>
      <c r="FW108" s="57"/>
      <c r="FX108" s="57"/>
      <c r="FY108" s="57"/>
      <c r="FZ108" s="57"/>
      <c r="GA108" s="57"/>
      <c r="GB108" s="57"/>
      <c r="GC108" s="57"/>
      <c r="GD108" s="57"/>
      <c r="GE108" s="57"/>
      <c r="GF108" s="57"/>
      <c r="GG108" s="57"/>
      <c r="GH108" s="57"/>
      <c r="GI108" s="57"/>
      <c r="GJ108" s="57"/>
      <c r="GK108" s="57"/>
      <c r="GL108" s="57"/>
      <c r="GM108" s="57"/>
      <c r="GN108" s="57"/>
      <c r="GO108" s="57"/>
      <c r="GP108" s="57"/>
      <c r="GQ108" s="57"/>
      <c r="GR108" s="57"/>
      <c r="GS108" s="57"/>
      <c r="GT108" s="57"/>
      <c r="GU108" s="57"/>
      <c r="GV108" s="57"/>
      <c r="GW108" s="57"/>
      <c r="GX108" s="57"/>
      <c r="GY108" s="57"/>
      <c r="GZ108" s="57"/>
      <c r="HA108" s="57"/>
      <c r="HB108" s="57"/>
      <c r="HC108" s="57"/>
      <c r="HD108" s="57"/>
      <c r="HE108" s="57"/>
      <c r="HF108" s="57"/>
      <c r="HG108" s="57"/>
      <c r="HH108" s="57"/>
      <c r="HI108" s="57"/>
      <c r="HJ108" s="57"/>
      <c r="HK108" s="57"/>
      <c r="HL108" s="57"/>
      <c r="HM108" s="57"/>
      <c r="HN108" s="57"/>
      <c r="HO108" s="57"/>
      <c r="HP108" s="57"/>
      <c r="HQ108" s="57"/>
      <c r="HR108" s="57"/>
      <c r="HS108" s="57"/>
      <c r="HT108" s="57"/>
      <c r="HU108" s="57"/>
      <c r="HV108" s="57"/>
      <c r="HW108" s="57"/>
      <c r="HX108" s="57"/>
      <c r="HY108" s="57"/>
      <c r="HZ108" s="57"/>
      <c r="IA108" s="57"/>
      <c r="IB108" s="57"/>
      <c r="IC108" s="57"/>
      <c r="ID108" s="57"/>
      <c r="IE108" s="57"/>
      <c r="IF108" s="57"/>
      <c r="IG108" s="57"/>
      <c r="IH108" s="57"/>
      <c r="II108" s="57"/>
      <c r="IJ108" s="57"/>
      <c r="IK108" s="57"/>
      <c r="IL108" s="57"/>
      <c r="IM108" s="57"/>
    </row>
    <row r="109" spans="1:248" ht="16.5" customHeight="1">
      <c r="A109" s="60"/>
      <c r="B109" s="61" t="s">
        <v>378</v>
      </c>
      <c r="C109" s="107">
        <f t="shared" ref="C109" si="78">C110+C111</f>
        <v>0</v>
      </c>
      <c r="D109" s="107">
        <f t="shared" ref="D109:K109" si="79">D110+D111</f>
        <v>4056990</v>
      </c>
      <c r="E109" s="107">
        <f t="shared" si="79"/>
        <v>4194080</v>
      </c>
      <c r="F109" s="107">
        <f t="shared" si="79"/>
        <v>4194080</v>
      </c>
      <c r="G109" s="107">
        <f t="shared" si="79"/>
        <v>4193544.78</v>
      </c>
      <c r="H109" s="107">
        <f t="shared" si="79"/>
        <v>800324.78</v>
      </c>
      <c r="I109" s="107">
        <f t="shared" si="79"/>
        <v>0</v>
      </c>
      <c r="J109" s="107">
        <f t="shared" si="79"/>
        <v>800324.78</v>
      </c>
      <c r="K109" s="107">
        <f t="shared" si="79"/>
        <v>3393220</v>
      </c>
      <c r="L109" s="65"/>
      <c r="M109" s="125">
        <f>G3-M108-M110-M111-M112-M113-M114-M115</f>
        <v>437823359.52999997</v>
      </c>
      <c r="N109" s="115"/>
      <c r="O109" s="115">
        <f t="shared" ref="O109:O115" si="80">M109-N109</f>
        <v>437823359.52999997</v>
      </c>
      <c r="P109" s="57" t="s">
        <v>537</v>
      </c>
    </row>
    <row r="110" spans="1:248">
      <c r="A110" s="60"/>
      <c r="B110" s="61" t="s">
        <v>365</v>
      </c>
      <c r="C110" s="107"/>
      <c r="D110" s="106">
        <f>4056990-940</f>
        <v>4056050</v>
      </c>
      <c r="E110" s="106">
        <f>4194080-940</f>
        <v>4193140</v>
      </c>
      <c r="F110" s="106">
        <f>4194080-940</f>
        <v>4193140</v>
      </c>
      <c r="G110" s="124">
        <v>4193140</v>
      </c>
      <c r="H110" s="124">
        <v>799920</v>
      </c>
      <c r="I110" s="56">
        <f t="shared" ref="I110:I111" si="81">H110-J110</f>
        <v>0</v>
      </c>
      <c r="J110" s="56">
        <f t="shared" ref="J110:J111" si="82">G110-K110</f>
        <v>799920</v>
      </c>
      <c r="K110" s="106">
        <v>3393220</v>
      </c>
      <c r="L110" s="65"/>
      <c r="M110" s="125">
        <f>G96+G99+G133</f>
        <v>58123399.109999999</v>
      </c>
      <c r="N110" s="115"/>
      <c r="O110" s="115">
        <f t="shared" si="80"/>
        <v>58123399.109999999</v>
      </c>
      <c r="P110" s="57" t="s">
        <v>538</v>
      </c>
    </row>
    <row r="111" spans="1:248" ht="60">
      <c r="A111" s="60"/>
      <c r="B111" s="61" t="s">
        <v>367</v>
      </c>
      <c r="C111" s="107"/>
      <c r="D111" s="106">
        <v>940</v>
      </c>
      <c r="E111" s="106">
        <v>940</v>
      </c>
      <c r="F111" s="106">
        <v>940</v>
      </c>
      <c r="G111" s="124">
        <v>404.78</v>
      </c>
      <c r="H111" s="124">
        <v>404.78</v>
      </c>
      <c r="I111" s="56">
        <f t="shared" si="81"/>
        <v>0</v>
      </c>
      <c r="J111" s="56">
        <f t="shared" si="82"/>
        <v>404.78</v>
      </c>
      <c r="K111" s="106">
        <v>0</v>
      </c>
      <c r="L111" s="65"/>
      <c r="M111" s="125">
        <f>G283+G285+G287</f>
        <v>49410365</v>
      </c>
      <c r="N111" s="125"/>
      <c r="O111" s="115">
        <f t="shared" si="80"/>
        <v>49410365</v>
      </c>
      <c r="P111" s="57" t="s">
        <v>539</v>
      </c>
    </row>
    <row r="112" spans="1:248" ht="16.5" customHeight="1">
      <c r="A112" s="60"/>
      <c r="B112" s="61" t="s">
        <v>379</v>
      </c>
      <c r="C112" s="107">
        <f t="shared" ref="C112" si="83">C113+C114</f>
        <v>0</v>
      </c>
      <c r="D112" s="107">
        <f t="shared" ref="D112:K112" si="84">D113+D114</f>
        <v>972840</v>
      </c>
      <c r="E112" s="107">
        <f t="shared" si="84"/>
        <v>1063380</v>
      </c>
      <c r="F112" s="107">
        <f t="shared" si="84"/>
        <v>1063380</v>
      </c>
      <c r="G112" s="107">
        <f t="shared" si="84"/>
        <v>1063380</v>
      </c>
      <c r="H112" s="107">
        <f t="shared" si="84"/>
        <v>380186.85</v>
      </c>
      <c r="I112" s="107">
        <f t="shared" si="84"/>
        <v>0</v>
      </c>
      <c r="J112" s="107">
        <f t="shared" si="84"/>
        <v>380186.85</v>
      </c>
      <c r="K112" s="107">
        <f t="shared" si="84"/>
        <v>683193.15</v>
      </c>
      <c r="L112" s="65"/>
      <c r="M112" s="125">
        <f>G24+G44-G89</f>
        <v>5646965</v>
      </c>
      <c r="N112" s="125"/>
      <c r="O112" s="115">
        <f t="shared" si="80"/>
        <v>5646965</v>
      </c>
      <c r="P112" s="57" t="s">
        <v>540</v>
      </c>
    </row>
    <row r="113" spans="1:248">
      <c r="A113" s="60"/>
      <c r="B113" s="61" t="s">
        <v>365</v>
      </c>
      <c r="C113" s="107"/>
      <c r="D113" s="106">
        <v>972840</v>
      </c>
      <c r="E113" s="106">
        <v>1063380</v>
      </c>
      <c r="F113" s="106">
        <v>1063380</v>
      </c>
      <c r="G113" s="124">
        <v>1063380</v>
      </c>
      <c r="H113" s="124">
        <v>380186.85</v>
      </c>
      <c r="I113" s="56">
        <f t="shared" ref="I113" si="85">H113-J113</f>
        <v>0</v>
      </c>
      <c r="J113" s="56">
        <f t="shared" ref="J113" si="86">G113-K113</f>
        <v>380186.85</v>
      </c>
      <c r="K113" s="106">
        <v>683193.15</v>
      </c>
      <c r="L113" s="65"/>
      <c r="M113" s="125">
        <f>G260</f>
        <v>210086076</v>
      </c>
      <c r="N113" s="125"/>
      <c r="O113" s="115">
        <f t="shared" si="80"/>
        <v>210086076</v>
      </c>
      <c r="P113" s="57" t="s">
        <v>541</v>
      </c>
    </row>
    <row r="114" spans="1:248" ht="60">
      <c r="A114" s="60"/>
      <c r="B114" s="61" t="s">
        <v>367</v>
      </c>
      <c r="C114" s="107"/>
      <c r="D114" s="107"/>
      <c r="E114" s="107"/>
      <c r="F114" s="107"/>
      <c r="G114" s="107"/>
      <c r="H114" s="107"/>
      <c r="I114" s="107"/>
      <c r="J114" s="107"/>
      <c r="K114" s="107"/>
      <c r="L114" s="65"/>
      <c r="M114" s="125">
        <v>0</v>
      </c>
      <c r="N114" s="125"/>
      <c r="O114" s="115">
        <f t="shared" si="80"/>
        <v>0</v>
      </c>
      <c r="P114" s="57" t="s">
        <v>542</v>
      </c>
    </row>
    <row r="115" spans="1:248">
      <c r="A115" s="60"/>
      <c r="B115" s="61" t="s">
        <v>380</v>
      </c>
      <c r="C115" s="107">
        <f t="shared" ref="C115" si="87">C116+C117</f>
        <v>0</v>
      </c>
      <c r="D115" s="107">
        <f t="shared" ref="D115:K115" si="88">D116+D117</f>
        <v>503660</v>
      </c>
      <c r="E115" s="107">
        <f t="shared" si="88"/>
        <v>295040</v>
      </c>
      <c r="F115" s="107">
        <f t="shared" si="88"/>
        <v>295040</v>
      </c>
      <c r="G115" s="107">
        <f t="shared" si="88"/>
        <v>295040</v>
      </c>
      <c r="H115" s="107">
        <f t="shared" si="88"/>
        <v>104040</v>
      </c>
      <c r="I115" s="107">
        <f t="shared" si="88"/>
        <v>0</v>
      </c>
      <c r="J115" s="107">
        <f t="shared" si="88"/>
        <v>104040</v>
      </c>
      <c r="K115" s="107">
        <f t="shared" si="88"/>
        <v>191000</v>
      </c>
      <c r="L115" s="65"/>
      <c r="M115" s="125">
        <v>0</v>
      </c>
      <c r="N115" s="125"/>
      <c r="O115" s="115">
        <f t="shared" si="80"/>
        <v>0</v>
      </c>
      <c r="P115" s="57" t="s">
        <v>543</v>
      </c>
      <c r="IN115" s="57"/>
    </row>
    <row r="116" spans="1:248">
      <c r="A116" s="60"/>
      <c r="B116" s="61" t="s">
        <v>365</v>
      </c>
      <c r="C116" s="107"/>
      <c r="D116" s="106">
        <v>503660</v>
      </c>
      <c r="E116" s="106">
        <v>295040</v>
      </c>
      <c r="F116" s="106">
        <v>295040</v>
      </c>
      <c r="G116" s="124">
        <v>295040</v>
      </c>
      <c r="H116" s="124">
        <v>104040</v>
      </c>
      <c r="I116" s="56">
        <f t="shared" ref="I116" si="89">H116-J116</f>
        <v>0</v>
      </c>
      <c r="J116" s="56">
        <f t="shared" ref="J116" si="90">G116-K116</f>
        <v>104040</v>
      </c>
      <c r="K116" s="106">
        <v>191000</v>
      </c>
      <c r="L116" s="65"/>
      <c r="M116" s="41">
        <f>SUM(M108:M115)</f>
        <v>888645114.97000003</v>
      </c>
      <c r="N116" s="41">
        <f t="shared" ref="N116:O116" si="91">SUM(N108:N115)</f>
        <v>0</v>
      </c>
      <c r="O116" s="41">
        <f t="shared" si="91"/>
        <v>888645114.97000003</v>
      </c>
      <c r="IN116" s="57"/>
    </row>
    <row r="117" spans="1:248" ht="60">
      <c r="A117" s="60"/>
      <c r="B117" s="61" t="s">
        <v>367</v>
      </c>
      <c r="C117" s="107"/>
      <c r="D117" s="107"/>
      <c r="E117" s="107"/>
      <c r="F117" s="107"/>
      <c r="G117" s="107"/>
      <c r="H117" s="107"/>
      <c r="I117" s="107"/>
      <c r="J117" s="107"/>
      <c r="K117" s="107"/>
      <c r="L117" s="65"/>
      <c r="IN117" s="57"/>
    </row>
    <row r="118" spans="1:248" ht="36" customHeight="1">
      <c r="A118" s="53"/>
      <c r="B118" s="61" t="s">
        <v>381</v>
      </c>
      <c r="C118" s="107">
        <f t="shared" ref="C118" si="92">C119+C120</f>
        <v>0</v>
      </c>
      <c r="D118" s="107">
        <f t="shared" ref="D118:K118" si="93">D119+D120</f>
        <v>41956260</v>
      </c>
      <c r="E118" s="107">
        <f t="shared" si="93"/>
        <v>47629030</v>
      </c>
      <c r="F118" s="107">
        <f t="shared" si="93"/>
        <v>47629030</v>
      </c>
      <c r="G118" s="107">
        <f t="shared" si="93"/>
        <v>47627200.259999998</v>
      </c>
      <c r="H118" s="107">
        <f t="shared" si="93"/>
        <v>8276309.6499999994</v>
      </c>
      <c r="I118" s="107">
        <f t="shared" si="93"/>
        <v>0</v>
      </c>
      <c r="J118" s="107">
        <f t="shared" si="93"/>
        <v>8276309.6500000013</v>
      </c>
      <c r="K118" s="107">
        <f t="shared" si="93"/>
        <v>39350890.609999999</v>
      </c>
      <c r="L118" s="65"/>
    </row>
    <row r="119" spans="1:248">
      <c r="A119" s="60"/>
      <c r="B119" s="61" t="s">
        <v>365</v>
      </c>
      <c r="C119" s="107"/>
      <c r="D119" s="106">
        <f>41956260-11500</f>
        <v>41944760</v>
      </c>
      <c r="E119" s="106">
        <f>47629030-11500</f>
        <v>47617530</v>
      </c>
      <c r="F119" s="106">
        <f>47629030-11500</f>
        <v>47617530</v>
      </c>
      <c r="G119" s="124">
        <v>47617530</v>
      </c>
      <c r="H119" s="124">
        <v>8274720.5999999996</v>
      </c>
      <c r="I119" s="56">
        <f t="shared" ref="I119:I120" si="94">H119-J119</f>
        <v>0</v>
      </c>
      <c r="J119" s="56">
        <f t="shared" ref="J119:J120" si="95">G119-K119</f>
        <v>8274720.6000000015</v>
      </c>
      <c r="K119" s="106">
        <v>39342809.399999999</v>
      </c>
      <c r="L119" s="65"/>
    </row>
    <row r="120" spans="1:248" ht="60">
      <c r="A120" s="60"/>
      <c r="B120" s="61" t="s">
        <v>367</v>
      </c>
      <c r="C120" s="107"/>
      <c r="D120" s="106">
        <v>11500</v>
      </c>
      <c r="E120" s="106">
        <v>11500</v>
      </c>
      <c r="F120" s="106">
        <v>11500</v>
      </c>
      <c r="G120" s="124">
        <v>9670.26</v>
      </c>
      <c r="H120" s="124">
        <v>1589.05</v>
      </c>
      <c r="I120" s="56">
        <f t="shared" si="94"/>
        <v>0</v>
      </c>
      <c r="J120" s="56">
        <f t="shared" si="95"/>
        <v>1589.0500000000002</v>
      </c>
      <c r="K120" s="106">
        <v>8081.21</v>
      </c>
      <c r="L120" s="65"/>
    </row>
    <row r="121" spans="1:248" ht="16.5" customHeight="1">
      <c r="A121" s="60"/>
      <c r="B121" s="74" t="s">
        <v>382</v>
      </c>
      <c r="C121" s="107">
        <f t="shared" ref="C121" si="96">C122+C123</f>
        <v>0</v>
      </c>
      <c r="D121" s="107">
        <f t="shared" ref="D121:K121" si="97">D122+D123</f>
        <v>0</v>
      </c>
      <c r="E121" s="107">
        <f t="shared" si="97"/>
        <v>0</v>
      </c>
      <c r="F121" s="107">
        <f t="shared" si="97"/>
        <v>0</v>
      </c>
      <c r="G121" s="107">
        <f t="shared" si="97"/>
        <v>0</v>
      </c>
      <c r="H121" s="107">
        <f t="shared" si="97"/>
        <v>0</v>
      </c>
      <c r="I121" s="107">
        <f t="shared" si="97"/>
        <v>0</v>
      </c>
      <c r="J121" s="107">
        <f t="shared" si="97"/>
        <v>0</v>
      </c>
      <c r="K121" s="107">
        <f t="shared" si="97"/>
        <v>0</v>
      </c>
      <c r="L121" s="65"/>
    </row>
    <row r="122" spans="1:248">
      <c r="A122" s="60"/>
      <c r="B122" s="74" t="s">
        <v>365</v>
      </c>
      <c r="C122" s="107"/>
      <c r="D122" s="107"/>
      <c r="E122" s="107"/>
      <c r="F122" s="107"/>
      <c r="G122" s="107"/>
      <c r="H122" s="107"/>
      <c r="I122" s="107"/>
      <c r="J122" s="107"/>
      <c r="K122" s="107"/>
      <c r="L122" s="65"/>
    </row>
    <row r="123" spans="1:248" ht="60">
      <c r="A123" s="60"/>
      <c r="B123" s="74" t="s">
        <v>367</v>
      </c>
      <c r="C123" s="107"/>
      <c r="D123" s="107"/>
      <c r="E123" s="107"/>
      <c r="F123" s="107"/>
      <c r="G123" s="107"/>
      <c r="H123" s="107"/>
      <c r="I123" s="107"/>
      <c r="J123" s="107"/>
      <c r="K123" s="107"/>
      <c r="L123" s="65"/>
    </row>
    <row r="124" spans="1:248" ht="30">
      <c r="A124" s="60"/>
      <c r="B124" s="61" t="s">
        <v>383</v>
      </c>
      <c r="C124" s="107">
        <f t="shared" ref="C124" si="98">C125+C126</f>
        <v>0</v>
      </c>
      <c r="D124" s="107">
        <f t="shared" ref="D124:K124" si="99">D125+D126</f>
        <v>798430</v>
      </c>
      <c r="E124" s="107">
        <f t="shared" si="99"/>
        <v>835940</v>
      </c>
      <c r="F124" s="107">
        <f t="shared" si="99"/>
        <v>835940</v>
      </c>
      <c r="G124" s="107">
        <f t="shared" si="99"/>
        <v>835940</v>
      </c>
      <c r="H124" s="107">
        <f t="shared" si="99"/>
        <v>145800</v>
      </c>
      <c r="I124" s="107">
        <f t="shared" si="99"/>
        <v>0</v>
      </c>
      <c r="J124" s="107">
        <f t="shared" si="99"/>
        <v>145800</v>
      </c>
      <c r="K124" s="107">
        <f t="shared" si="99"/>
        <v>690140</v>
      </c>
      <c r="L124" s="65"/>
    </row>
    <row r="125" spans="1:248" ht="16.5" customHeight="1">
      <c r="A125" s="60"/>
      <c r="B125" s="61" t="s">
        <v>365</v>
      </c>
      <c r="C125" s="107"/>
      <c r="D125" s="106">
        <v>798430</v>
      </c>
      <c r="E125" s="106">
        <v>835940</v>
      </c>
      <c r="F125" s="106">
        <v>835940</v>
      </c>
      <c r="G125" s="124">
        <v>835940</v>
      </c>
      <c r="H125" s="124">
        <v>145800</v>
      </c>
      <c r="I125" s="56">
        <f t="shared" ref="I125:I126" si="100">H125-J125</f>
        <v>0</v>
      </c>
      <c r="J125" s="56">
        <f t="shared" ref="J125:J126" si="101">G125-K125</f>
        <v>145800</v>
      </c>
      <c r="K125" s="106">
        <v>690140</v>
      </c>
      <c r="L125" s="65"/>
    </row>
    <row r="126" spans="1:248" ht="60">
      <c r="A126" s="60"/>
      <c r="B126" s="61" t="s">
        <v>367</v>
      </c>
      <c r="C126" s="107"/>
      <c r="D126" s="106"/>
      <c r="E126" s="106"/>
      <c r="F126" s="106"/>
      <c r="G126" s="124"/>
      <c r="H126" s="124"/>
      <c r="I126" s="56">
        <f t="shared" si="100"/>
        <v>0</v>
      </c>
      <c r="J126" s="56">
        <f t="shared" si="101"/>
        <v>0</v>
      </c>
      <c r="K126" s="106"/>
      <c r="L126" s="65"/>
    </row>
    <row r="127" spans="1:248" s="57" customFormat="1">
      <c r="A127" s="60"/>
      <c r="B127" s="75" t="s">
        <v>384</v>
      </c>
      <c r="C127" s="107">
        <f t="shared" ref="C127" si="102">C128+C129</f>
        <v>0</v>
      </c>
      <c r="D127" s="107">
        <f t="shared" ref="D127:K127" si="103">D128+D129</f>
        <v>0</v>
      </c>
      <c r="E127" s="107">
        <f t="shared" si="103"/>
        <v>0</v>
      </c>
      <c r="F127" s="107">
        <f t="shared" si="103"/>
        <v>0</v>
      </c>
      <c r="G127" s="107">
        <f t="shared" si="103"/>
        <v>0</v>
      </c>
      <c r="H127" s="107">
        <f t="shared" si="103"/>
        <v>0</v>
      </c>
      <c r="I127" s="107">
        <f t="shared" si="103"/>
        <v>0</v>
      </c>
      <c r="J127" s="107">
        <f t="shared" si="103"/>
        <v>0</v>
      </c>
      <c r="K127" s="107">
        <f t="shared" si="103"/>
        <v>0</v>
      </c>
      <c r="L127" s="65"/>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row>
    <row r="128" spans="1:248" s="57" customFormat="1">
      <c r="A128" s="60"/>
      <c r="B128" s="75" t="s">
        <v>365</v>
      </c>
      <c r="C128" s="107"/>
      <c r="D128" s="107"/>
      <c r="E128" s="107"/>
      <c r="F128" s="107"/>
      <c r="G128" s="107"/>
      <c r="H128" s="107"/>
      <c r="I128" s="107"/>
      <c r="J128" s="107"/>
      <c r="K128" s="107"/>
      <c r="L128" s="65"/>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row>
    <row r="129" spans="1:248" s="57" customFormat="1" ht="60">
      <c r="A129" s="60"/>
      <c r="B129" s="75" t="s">
        <v>367</v>
      </c>
      <c r="C129" s="107"/>
      <c r="D129" s="107"/>
      <c r="E129" s="107"/>
      <c r="F129" s="107"/>
      <c r="G129" s="107"/>
      <c r="H129" s="107"/>
      <c r="I129" s="107"/>
      <c r="J129" s="107"/>
      <c r="K129" s="107"/>
      <c r="L129" s="65"/>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row>
    <row r="130" spans="1:248" s="57" customFormat="1">
      <c r="A130" s="60"/>
      <c r="B130" s="75" t="s">
        <v>385</v>
      </c>
      <c r="C130" s="107">
        <f t="shared" ref="C130" si="104">C131+C132</f>
        <v>0</v>
      </c>
      <c r="D130" s="107">
        <f t="shared" ref="D130:K130" si="105">D131+D132</f>
        <v>41973290</v>
      </c>
      <c r="E130" s="107">
        <f t="shared" si="105"/>
        <v>44995290</v>
      </c>
      <c r="F130" s="107">
        <f t="shared" si="105"/>
        <v>44995290</v>
      </c>
      <c r="G130" s="107">
        <f t="shared" si="105"/>
        <v>44993994.07</v>
      </c>
      <c r="H130" s="107">
        <f t="shared" si="105"/>
        <v>9107919.8200000003</v>
      </c>
      <c r="I130" s="107">
        <f t="shared" si="105"/>
        <v>2.8421709430404007E-13</v>
      </c>
      <c r="J130" s="107">
        <f t="shared" si="105"/>
        <v>9107919.8200000003</v>
      </c>
      <c r="K130" s="107">
        <f t="shared" si="105"/>
        <v>35886074.25</v>
      </c>
      <c r="L130" s="65"/>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row>
    <row r="131" spans="1:248" s="57" customFormat="1">
      <c r="A131" s="60"/>
      <c r="B131" s="75" t="s">
        <v>365</v>
      </c>
      <c r="C131" s="107"/>
      <c r="D131" s="106">
        <f>41973290-6970</f>
        <v>41966320</v>
      </c>
      <c r="E131" s="106">
        <f>44995290-8280</f>
        <v>44987010</v>
      </c>
      <c r="F131" s="106">
        <f>44995290-8280</f>
        <v>44987010</v>
      </c>
      <c r="G131" s="124">
        <v>44987010</v>
      </c>
      <c r="H131" s="124">
        <v>9107690</v>
      </c>
      <c r="I131" s="56">
        <f t="shared" ref="I131:I132" si="106">H131-J131</f>
        <v>0</v>
      </c>
      <c r="J131" s="56">
        <f t="shared" ref="J131:J132" si="107">G131-K131</f>
        <v>9107690</v>
      </c>
      <c r="K131" s="106">
        <v>35879320</v>
      </c>
      <c r="L131" s="65"/>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row>
    <row r="132" spans="1:248" s="57" customFormat="1" ht="60">
      <c r="A132" s="60"/>
      <c r="B132" s="75" t="s">
        <v>367</v>
      </c>
      <c r="C132" s="107"/>
      <c r="D132" s="106">
        <v>6970</v>
      </c>
      <c r="E132" s="106">
        <v>8280</v>
      </c>
      <c r="F132" s="106">
        <v>8280</v>
      </c>
      <c r="G132" s="124">
        <v>6984.07</v>
      </c>
      <c r="H132" s="124">
        <v>229.82</v>
      </c>
      <c r="I132" s="56">
        <f t="shared" si="106"/>
        <v>2.8421709430404007E-13</v>
      </c>
      <c r="J132" s="56">
        <f t="shared" si="107"/>
        <v>229.81999999999971</v>
      </c>
      <c r="K132" s="106">
        <v>6754.25</v>
      </c>
      <c r="L132" s="65"/>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row>
    <row r="133" spans="1:248" s="57" customFormat="1" ht="30">
      <c r="A133" s="60"/>
      <c r="B133" s="76" t="s">
        <v>386</v>
      </c>
      <c r="C133" s="107">
        <f>C134+C137+C140+C138+C139+C143</f>
        <v>0</v>
      </c>
      <c r="D133" s="107">
        <f t="shared" ref="D133:K133" si="108">D134+D137+D140+D138+D139+D143</f>
        <v>22009320</v>
      </c>
      <c r="E133" s="107">
        <f t="shared" si="108"/>
        <v>18184300</v>
      </c>
      <c r="F133" s="107">
        <f t="shared" si="108"/>
        <v>18184300</v>
      </c>
      <c r="G133" s="107">
        <f t="shared" si="108"/>
        <v>18184294.719999999</v>
      </c>
      <c r="H133" s="107">
        <f t="shared" si="108"/>
        <v>3028797.42</v>
      </c>
      <c r="I133" s="107">
        <f t="shared" si="108"/>
        <v>0</v>
      </c>
      <c r="J133" s="107">
        <f t="shared" si="108"/>
        <v>3028797.42</v>
      </c>
      <c r="K133" s="107">
        <f t="shared" si="108"/>
        <v>15155497.300000001</v>
      </c>
      <c r="L133" s="65"/>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row>
    <row r="134" spans="1:248" s="57" customFormat="1">
      <c r="A134" s="60"/>
      <c r="B134" s="75" t="s">
        <v>387</v>
      </c>
      <c r="C134" s="107">
        <f t="shared" ref="C134" si="109">C135+C136</f>
        <v>0</v>
      </c>
      <c r="D134" s="107">
        <f t="shared" ref="D134:K134" si="110">D135+D136</f>
        <v>18824020</v>
      </c>
      <c r="E134" s="107">
        <f t="shared" si="110"/>
        <v>15743450</v>
      </c>
      <c r="F134" s="107">
        <f t="shared" si="110"/>
        <v>15743450</v>
      </c>
      <c r="G134" s="107">
        <f t="shared" si="110"/>
        <v>15743444.720000001</v>
      </c>
      <c r="H134" s="107">
        <f t="shared" si="110"/>
        <v>2245990</v>
      </c>
      <c r="I134" s="107">
        <f t="shared" si="110"/>
        <v>0</v>
      </c>
      <c r="J134" s="107">
        <f t="shared" si="110"/>
        <v>2245990</v>
      </c>
      <c r="K134" s="107">
        <f t="shared" si="110"/>
        <v>13497454.720000001</v>
      </c>
      <c r="L134" s="65"/>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row>
    <row r="135" spans="1:248" s="57" customFormat="1" ht="16.5" customHeight="1">
      <c r="A135" s="60"/>
      <c r="B135" s="75" t="s">
        <v>365</v>
      </c>
      <c r="C135" s="107"/>
      <c r="D135" s="106">
        <f>18824020-20880</f>
        <v>18803140</v>
      </c>
      <c r="E135" s="106">
        <f>15743450-20880</f>
        <v>15722570</v>
      </c>
      <c r="F135" s="106">
        <f>15743450-20880</f>
        <v>15722570</v>
      </c>
      <c r="G135" s="124">
        <v>15722570</v>
      </c>
      <c r="H135" s="124">
        <v>2245990</v>
      </c>
      <c r="I135" s="56">
        <f t="shared" ref="I135:I138" si="111">H135-J135</f>
        <v>0</v>
      </c>
      <c r="J135" s="56">
        <f t="shared" ref="J135:J138" si="112">G135-K135</f>
        <v>2245990</v>
      </c>
      <c r="K135" s="106">
        <v>13476580</v>
      </c>
      <c r="L135" s="65"/>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row>
    <row r="136" spans="1:248" s="57" customFormat="1" ht="60">
      <c r="A136" s="60"/>
      <c r="B136" s="75" t="s">
        <v>367</v>
      </c>
      <c r="C136" s="107"/>
      <c r="D136" s="106">
        <v>20880</v>
      </c>
      <c r="E136" s="106">
        <v>20880</v>
      </c>
      <c r="F136" s="106">
        <v>20880</v>
      </c>
      <c r="G136" s="124">
        <v>20874.72</v>
      </c>
      <c r="H136" s="124">
        <v>0</v>
      </c>
      <c r="I136" s="56">
        <f t="shared" si="111"/>
        <v>0</v>
      </c>
      <c r="J136" s="56">
        <f t="shared" si="112"/>
        <v>0</v>
      </c>
      <c r="K136" s="106">
        <v>20874.72</v>
      </c>
      <c r="L136" s="65"/>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row>
    <row r="137" spans="1:248" s="57" customFormat="1" ht="16.5" customHeight="1">
      <c r="A137" s="60"/>
      <c r="B137" s="75" t="s">
        <v>388</v>
      </c>
      <c r="C137" s="107"/>
      <c r="D137" s="106"/>
      <c r="E137" s="106"/>
      <c r="F137" s="106"/>
      <c r="G137" s="124"/>
      <c r="H137" s="124"/>
      <c r="I137" s="56">
        <f t="shared" si="111"/>
        <v>0</v>
      </c>
      <c r="J137" s="56">
        <f t="shared" si="112"/>
        <v>0</v>
      </c>
      <c r="K137" s="106"/>
      <c r="L137" s="65"/>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row>
    <row r="138" spans="1:248" ht="30">
      <c r="A138" s="53"/>
      <c r="B138" s="75" t="s">
        <v>389</v>
      </c>
      <c r="C138" s="107"/>
      <c r="D138" s="106">
        <v>2234450</v>
      </c>
      <c r="E138" s="106">
        <v>1805680</v>
      </c>
      <c r="F138" s="106">
        <v>1805680</v>
      </c>
      <c r="G138" s="124">
        <v>1805680</v>
      </c>
      <c r="H138" s="124">
        <v>667630.42000000004</v>
      </c>
      <c r="I138" s="56">
        <f t="shared" si="111"/>
        <v>0</v>
      </c>
      <c r="J138" s="56">
        <f t="shared" si="112"/>
        <v>667630.41999999993</v>
      </c>
      <c r="K138" s="106">
        <v>1138049.58</v>
      </c>
      <c r="L138" s="65"/>
    </row>
    <row r="139" spans="1:248" ht="16.5" customHeight="1">
      <c r="A139" s="53"/>
      <c r="B139" s="75" t="s">
        <v>390</v>
      </c>
      <c r="C139" s="107"/>
      <c r="D139" s="107"/>
      <c r="E139" s="107"/>
      <c r="F139" s="107"/>
      <c r="G139" s="107"/>
      <c r="H139" s="107"/>
      <c r="I139" s="107"/>
      <c r="J139" s="107"/>
      <c r="K139" s="107"/>
      <c r="L139" s="65"/>
    </row>
    <row r="140" spans="1:248" s="57" customFormat="1" ht="16.5" customHeight="1">
      <c r="A140" s="60"/>
      <c r="B140" s="75" t="s">
        <v>391</v>
      </c>
      <c r="C140" s="107">
        <f>C141+C142</f>
        <v>0</v>
      </c>
      <c r="D140" s="107">
        <f t="shared" ref="D140:K140" si="113">D141+D142</f>
        <v>950850</v>
      </c>
      <c r="E140" s="107">
        <f t="shared" si="113"/>
        <v>635170</v>
      </c>
      <c r="F140" s="107">
        <f t="shared" si="113"/>
        <v>635170</v>
      </c>
      <c r="G140" s="107">
        <f t="shared" si="113"/>
        <v>635170</v>
      </c>
      <c r="H140" s="107">
        <f t="shared" si="113"/>
        <v>115177</v>
      </c>
      <c r="I140" s="107">
        <f t="shared" si="113"/>
        <v>0</v>
      </c>
      <c r="J140" s="107">
        <f t="shared" si="113"/>
        <v>115177</v>
      </c>
      <c r="K140" s="107">
        <f t="shared" si="113"/>
        <v>519993</v>
      </c>
      <c r="L140" s="65"/>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row>
    <row r="141" spans="1:248" s="57" customFormat="1" ht="16.5" customHeight="1">
      <c r="A141" s="60"/>
      <c r="B141" s="75" t="s">
        <v>365</v>
      </c>
      <c r="C141" s="107"/>
      <c r="D141" s="106">
        <v>950850</v>
      </c>
      <c r="E141" s="106">
        <v>635170</v>
      </c>
      <c r="F141" s="106">
        <v>635170</v>
      </c>
      <c r="G141" s="124">
        <v>635170</v>
      </c>
      <c r="H141" s="124">
        <v>115177</v>
      </c>
      <c r="I141" s="56">
        <f t="shared" ref="I141" si="114">H141-J141</f>
        <v>0</v>
      </c>
      <c r="J141" s="56">
        <f t="shared" ref="J141" si="115">G141-K141</f>
        <v>115177</v>
      </c>
      <c r="K141" s="106">
        <v>519993</v>
      </c>
      <c r="L141" s="65"/>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row>
    <row r="142" spans="1:248" s="57" customFormat="1" ht="60">
      <c r="A142" s="60"/>
      <c r="B142" s="75" t="s">
        <v>367</v>
      </c>
      <c r="C142" s="107"/>
      <c r="D142" s="107"/>
      <c r="E142" s="107"/>
      <c r="F142" s="107"/>
      <c r="G142" s="107"/>
      <c r="H142" s="107"/>
      <c r="I142" s="107"/>
      <c r="J142" s="107"/>
      <c r="K142" s="107"/>
      <c r="L142" s="65"/>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row>
    <row r="143" spans="1:248" s="57" customFormat="1">
      <c r="A143" s="60"/>
      <c r="B143" s="75" t="s">
        <v>520</v>
      </c>
      <c r="C143" s="107"/>
      <c r="D143" s="107"/>
      <c r="E143" s="107"/>
      <c r="F143" s="107"/>
      <c r="G143" s="107"/>
      <c r="H143" s="107"/>
      <c r="I143" s="107"/>
      <c r="J143" s="107"/>
      <c r="K143" s="107"/>
      <c r="L143" s="65"/>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row>
    <row r="144" spans="1:248" s="57" customFormat="1" ht="16.5" customHeight="1">
      <c r="A144" s="60"/>
      <c r="B144" s="63" t="s">
        <v>358</v>
      </c>
      <c r="C144" s="107"/>
      <c r="D144" s="107"/>
      <c r="E144" s="107"/>
      <c r="F144" s="107"/>
      <c r="G144" s="107"/>
      <c r="H144" s="107"/>
      <c r="I144" s="107"/>
      <c r="J144" s="107"/>
      <c r="K144" s="107"/>
      <c r="L144" s="65"/>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row>
    <row r="145" spans="1:254" s="57" customFormat="1" ht="30">
      <c r="A145" s="60" t="s">
        <v>392</v>
      </c>
      <c r="B145" s="58" t="s">
        <v>393</v>
      </c>
      <c r="C145" s="107">
        <f t="shared" ref="C145" si="116">C146+C149+C152+C155+C158+C159+C160+C163+C164+C167</f>
        <v>0</v>
      </c>
      <c r="D145" s="107">
        <f t="shared" ref="D145:K145" si="117">D146+D149+D152+D155+D158+D159+D160+D163+D164+D167</f>
        <v>6576300</v>
      </c>
      <c r="E145" s="107">
        <f t="shared" si="117"/>
        <v>6947560</v>
      </c>
      <c r="F145" s="107">
        <f t="shared" si="117"/>
        <v>6947560</v>
      </c>
      <c r="G145" s="107">
        <f t="shared" si="117"/>
        <v>6947553.0199999996</v>
      </c>
      <c r="H145" s="107">
        <f t="shared" si="117"/>
        <v>1629380.66</v>
      </c>
      <c r="I145" s="107">
        <f t="shared" si="117"/>
        <v>0</v>
      </c>
      <c r="J145" s="107">
        <f t="shared" si="117"/>
        <v>1629380.66</v>
      </c>
      <c r="K145" s="107">
        <f t="shared" si="117"/>
        <v>5318172.3600000003</v>
      </c>
      <c r="L145" s="65"/>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row>
    <row r="146" spans="1:254" s="57" customFormat="1">
      <c r="A146" s="60"/>
      <c r="B146" s="61" t="s">
        <v>381</v>
      </c>
      <c r="C146" s="107">
        <f t="shared" ref="C146" si="118">C147+C148</f>
        <v>0</v>
      </c>
      <c r="D146" s="107">
        <f t="shared" ref="D146:K146" si="119">D147+D148</f>
        <v>2116300</v>
      </c>
      <c r="E146" s="107">
        <f t="shared" si="119"/>
        <v>2356730</v>
      </c>
      <c r="F146" s="107">
        <f t="shared" si="119"/>
        <v>2356730</v>
      </c>
      <c r="G146" s="107">
        <f t="shared" si="119"/>
        <v>2356730</v>
      </c>
      <c r="H146" s="107">
        <f t="shared" si="119"/>
        <v>423070</v>
      </c>
      <c r="I146" s="107">
        <f t="shared" si="119"/>
        <v>0</v>
      </c>
      <c r="J146" s="107">
        <f t="shared" si="119"/>
        <v>423070</v>
      </c>
      <c r="K146" s="107">
        <f t="shared" si="119"/>
        <v>1933660</v>
      </c>
      <c r="L146" s="65"/>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row>
    <row r="147" spans="1:254" s="57" customFormat="1">
      <c r="A147" s="60"/>
      <c r="B147" s="61" t="s">
        <v>365</v>
      </c>
      <c r="C147" s="107"/>
      <c r="D147" s="106">
        <f>2116300-1800</f>
        <v>2114500</v>
      </c>
      <c r="E147" s="106">
        <f>2356730-1800</f>
        <v>2354930</v>
      </c>
      <c r="F147" s="106">
        <f>2356730-1800</f>
        <v>2354930</v>
      </c>
      <c r="G147" s="124">
        <v>2354930</v>
      </c>
      <c r="H147" s="124">
        <v>422950</v>
      </c>
      <c r="I147" s="56">
        <f t="shared" ref="I147:I148" si="120">H147-J147</f>
        <v>0</v>
      </c>
      <c r="J147" s="56">
        <f t="shared" ref="J147:J148" si="121">G147-K147</f>
        <v>422950</v>
      </c>
      <c r="K147" s="106">
        <v>1931980</v>
      </c>
      <c r="L147" s="65"/>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row>
    <row r="148" spans="1:254" s="57" customFormat="1" ht="16.5" customHeight="1">
      <c r="A148" s="60"/>
      <c r="B148" s="61" t="s">
        <v>367</v>
      </c>
      <c r="C148" s="107"/>
      <c r="D148" s="106">
        <v>1800</v>
      </c>
      <c r="E148" s="106">
        <v>1800</v>
      </c>
      <c r="F148" s="106">
        <v>1800</v>
      </c>
      <c r="G148" s="124">
        <v>1800</v>
      </c>
      <c r="H148" s="124">
        <v>120</v>
      </c>
      <c r="I148" s="56">
        <f t="shared" si="120"/>
        <v>0</v>
      </c>
      <c r="J148" s="56">
        <f t="shared" si="121"/>
        <v>120</v>
      </c>
      <c r="K148" s="106">
        <v>1680</v>
      </c>
      <c r="L148" s="65"/>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row>
    <row r="149" spans="1:254" s="57" customFormat="1" ht="30">
      <c r="A149" s="60"/>
      <c r="B149" s="77" t="s">
        <v>394</v>
      </c>
      <c r="C149" s="107">
        <f t="shared" ref="C149" si="122">C150+C151</f>
        <v>0</v>
      </c>
      <c r="D149" s="107">
        <f t="shared" ref="D149:K149" si="123">D150+D151</f>
        <v>2775120</v>
      </c>
      <c r="E149" s="107">
        <f t="shared" si="123"/>
        <v>2811790</v>
      </c>
      <c r="F149" s="107">
        <f t="shared" si="123"/>
        <v>2811790</v>
      </c>
      <c r="G149" s="107">
        <f t="shared" si="123"/>
        <v>2811783.02</v>
      </c>
      <c r="H149" s="107">
        <f t="shared" si="123"/>
        <v>853820</v>
      </c>
      <c r="I149" s="107">
        <f t="shared" si="123"/>
        <v>0</v>
      </c>
      <c r="J149" s="107">
        <f t="shared" si="123"/>
        <v>853820</v>
      </c>
      <c r="K149" s="107">
        <f t="shared" si="123"/>
        <v>1957963.02</v>
      </c>
      <c r="L149" s="65"/>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row>
    <row r="150" spans="1:254" s="57" customFormat="1" ht="16.5" customHeight="1">
      <c r="A150" s="60"/>
      <c r="B150" s="77" t="s">
        <v>365</v>
      </c>
      <c r="C150" s="107"/>
      <c r="D150" s="106">
        <v>2768370</v>
      </c>
      <c r="E150" s="106">
        <f>2811790-6750</f>
        <v>2805040</v>
      </c>
      <c r="F150" s="106">
        <f>2811790-6750</f>
        <v>2805040</v>
      </c>
      <c r="G150" s="106">
        <v>2805040</v>
      </c>
      <c r="H150" s="106">
        <v>853820</v>
      </c>
      <c r="I150" s="56">
        <f t="shared" ref="I150:I151" si="124">H150-J150</f>
        <v>0</v>
      </c>
      <c r="J150" s="56">
        <f t="shared" ref="J150:J151" si="125">G150-K150</f>
        <v>853820</v>
      </c>
      <c r="K150" s="106">
        <v>1951220</v>
      </c>
      <c r="L150" s="65"/>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row>
    <row r="151" spans="1:254" s="57" customFormat="1" ht="60">
      <c r="A151" s="60"/>
      <c r="B151" s="77" t="s">
        <v>367</v>
      </c>
      <c r="C151" s="107"/>
      <c r="D151" s="106">
        <v>6750</v>
      </c>
      <c r="E151" s="106">
        <v>6750</v>
      </c>
      <c r="F151" s="106">
        <v>6750</v>
      </c>
      <c r="G151" s="106">
        <v>6743.02</v>
      </c>
      <c r="H151" s="106">
        <v>0</v>
      </c>
      <c r="I151" s="56">
        <f t="shared" si="124"/>
        <v>0</v>
      </c>
      <c r="J151" s="56">
        <f t="shared" si="125"/>
        <v>0</v>
      </c>
      <c r="K151" s="106">
        <v>6743.02</v>
      </c>
      <c r="L151" s="65"/>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row>
    <row r="152" spans="1:254" s="57" customFormat="1">
      <c r="A152" s="60"/>
      <c r="B152" s="61" t="s">
        <v>395</v>
      </c>
      <c r="C152" s="107">
        <f t="shared" ref="C152" si="126">C153+C154</f>
        <v>0</v>
      </c>
      <c r="D152" s="107">
        <f t="shared" ref="D152:K152" si="127">D153+D154</f>
        <v>1684880</v>
      </c>
      <c r="E152" s="107">
        <f t="shared" si="127"/>
        <v>1779040</v>
      </c>
      <c r="F152" s="107">
        <f t="shared" si="127"/>
        <v>1779040</v>
      </c>
      <c r="G152" s="107">
        <f t="shared" si="127"/>
        <v>1779040</v>
      </c>
      <c r="H152" s="107">
        <f t="shared" si="127"/>
        <v>352490.66</v>
      </c>
      <c r="I152" s="107">
        <f t="shared" si="127"/>
        <v>0</v>
      </c>
      <c r="J152" s="107">
        <f t="shared" si="127"/>
        <v>352490.65999999992</v>
      </c>
      <c r="K152" s="107">
        <f t="shared" si="127"/>
        <v>1426549.34</v>
      </c>
      <c r="L152" s="65"/>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row>
    <row r="153" spans="1:254" s="57" customFormat="1" ht="16.5" customHeight="1">
      <c r="A153" s="60"/>
      <c r="B153" s="61" t="s">
        <v>365</v>
      </c>
      <c r="C153" s="107"/>
      <c r="D153" s="106">
        <v>1684880</v>
      </c>
      <c r="E153" s="106">
        <v>1779040</v>
      </c>
      <c r="F153" s="106">
        <v>1779040</v>
      </c>
      <c r="G153" s="106">
        <v>1779040</v>
      </c>
      <c r="H153" s="106">
        <v>352490.66</v>
      </c>
      <c r="I153" s="56">
        <f t="shared" ref="I153:I154" si="128">H153-J153</f>
        <v>0</v>
      </c>
      <c r="J153" s="56">
        <f t="shared" ref="J153:J154" si="129">G153-K153</f>
        <v>352490.65999999992</v>
      </c>
      <c r="K153" s="106">
        <v>1426549.34</v>
      </c>
      <c r="L153" s="65"/>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row>
    <row r="154" spans="1:254" s="57" customFormat="1" ht="60">
      <c r="A154" s="53"/>
      <c r="B154" s="61" t="s">
        <v>367</v>
      </c>
      <c r="C154" s="107"/>
      <c r="D154" s="106"/>
      <c r="E154" s="106"/>
      <c r="F154" s="106"/>
      <c r="G154" s="106"/>
      <c r="H154" s="106"/>
      <c r="I154" s="56">
        <f t="shared" si="128"/>
        <v>0</v>
      </c>
      <c r="J154" s="56">
        <f t="shared" si="129"/>
        <v>0</v>
      </c>
      <c r="K154" s="106"/>
      <c r="L154" s="65"/>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row>
    <row r="155" spans="1:254" s="57" customFormat="1" ht="30">
      <c r="A155" s="60"/>
      <c r="B155" s="61" t="s">
        <v>396</v>
      </c>
      <c r="C155" s="107">
        <f>C156+C157</f>
        <v>0</v>
      </c>
      <c r="D155" s="107">
        <f t="shared" ref="D155:K155" si="130">D156+D157</f>
        <v>0</v>
      </c>
      <c r="E155" s="107">
        <f t="shared" si="130"/>
        <v>0</v>
      </c>
      <c r="F155" s="107">
        <f t="shared" si="130"/>
        <v>0</v>
      </c>
      <c r="G155" s="107">
        <f t="shared" si="130"/>
        <v>0</v>
      </c>
      <c r="H155" s="107">
        <f t="shared" si="130"/>
        <v>0</v>
      </c>
      <c r="I155" s="107">
        <f t="shared" si="130"/>
        <v>0</v>
      </c>
      <c r="J155" s="107">
        <f t="shared" si="130"/>
        <v>0</v>
      </c>
      <c r="K155" s="107">
        <f t="shared" si="130"/>
        <v>0</v>
      </c>
      <c r="L155" s="65"/>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row>
    <row r="156" spans="1:254" s="57" customFormat="1">
      <c r="A156" s="60"/>
      <c r="B156" s="61" t="s">
        <v>365</v>
      </c>
      <c r="C156" s="107"/>
      <c r="D156" s="107"/>
      <c r="E156" s="107"/>
      <c r="F156" s="107"/>
      <c r="G156" s="107"/>
      <c r="H156" s="107"/>
      <c r="I156" s="107"/>
      <c r="J156" s="107"/>
      <c r="K156" s="107"/>
      <c r="L156" s="65"/>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row>
    <row r="157" spans="1:254" s="57" customFormat="1" ht="60">
      <c r="A157" s="60"/>
      <c r="B157" s="61" t="s">
        <v>367</v>
      </c>
      <c r="C157" s="107"/>
      <c r="D157" s="107"/>
      <c r="E157" s="107"/>
      <c r="F157" s="107"/>
      <c r="G157" s="107"/>
      <c r="H157" s="107"/>
      <c r="I157" s="107"/>
      <c r="J157" s="107"/>
      <c r="K157" s="107"/>
      <c r="L157" s="65"/>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row>
    <row r="158" spans="1:254" s="57" customFormat="1" ht="16.5" customHeight="1">
      <c r="A158" s="60"/>
      <c r="B158" s="61" t="s">
        <v>397</v>
      </c>
      <c r="C158" s="107"/>
      <c r="D158" s="107"/>
      <c r="E158" s="107"/>
      <c r="F158" s="107"/>
      <c r="G158" s="107"/>
      <c r="H158" s="107"/>
      <c r="I158" s="107"/>
      <c r="J158" s="107"/>
      <c r="K158" s="107"/>
      <c r="L158" s="65"/>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row>
    <row r="159" spans="1:254" ht="16.5" customHeight="1">
      <c r="A159" s="60"/>
      <c r="B159" s="61" t="s">
        <v>378</v>
      </c>
      <c r="C159" s="107"/>
      <c r="D159" s="107"/>
      <c r="E159" s="107"/>
      <c r="F159" s="107"/>
      <c r="G159" s="107"/>
      <c r="H159" s="107"/>
      <c r="I159" s="107"/>
      <c r="J159" s="107"/>
      <c r="K159" s="107"/>
      <c r="L159" s="65"/>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7"/>
      <c r="EF159" s="57"/>
      <c r="EG159" s="57"/>
      <c r="EH159" s="57"/>
      <c r="EI159" s="57"/>
      <c r="EJ159" s="57"/>
      <c r="EK159" s="57"/>
      <c r="EL159" s="57"/>
      <c r="EM159" s="57"/>
      <c r="EN159" s="57"/>
      <c r="EO159" s="57"/>
      <c r="EP159" s="57"/>
      <c r="EQ159" s="57"/>
      <c r="ER159" s="57"/>
      <c r="ES159" s="57"/>
      <c r="ET159" s="57"/>
      <c r="EU159" s="57"/>
      <c r="EV159" s="57"/>
      <c r="EW159" s="57"/>
      <c r="EX159" s="57"/>
      <c r="EY159" s="57"/>
      <c r="EZ159" s="57"/>
      <c r="FA159" s="57"/>
      <c r="FB159" s="57"/>
      <c r="FC159" s="57"/>
      <c r="FD159" s="57"/>
      <c r="FE159" s="57"/>
      <c r="FF159" s="57"/>
      <c r="FG159" s="57"/>
      <c r="FH159" s="57"/>
      <c r="FI159" s="57"/>
      <c r="FJ159" s="57"/>
      <c r="FK159" s="57"/>
      <c r="FL159" s="57"/>
      <c r="FM159" s="57"/>
      <c r="FN159" s="57"/>
      <c r="FO159" s="57"/>
      <c r="FP159" s="57"/>
      <c r="FQ159" s="57"/>
      <c r="FR159" s="57"/>
      <c r="FS159" s="57"/>
      <c r="FT159" s="57"/>
      <c r="FU159" s="57"/>
      <c r="FV159" s="57"/>
      <c r="FW159" s="57"/>
      <c r="FX159" s="57"/>
      <c r="FY159" s="57"/>
      <c r="FZ159" s="57"/>
      <c r="GA159" s="57"/>
      <c r="GB159" s="57"/>
      <c r="GC159" s="57"/>
      <c r="GD159" s="57"/>
      <c r="GE159" s="57"/>
      <c r="GF159" s="57"/>
      <c r="GG159" s="57"/>
      <c r="GH159" s="57"/>
      <c r="GI159" s="57"/>
      <c r="GJ159" s="57"/>
      <c r="GK159" s="57"/>
      <c r="GL159" s="57"/>
      <c r="GM159" s="57"/>
      <c r="GN159" s="57"/>
      <c r="GO159" s="57"/>
      <c r="GP159" s="57"/>
      <c r="GQ159" s="57"/>
      <c r="GR159" s="57"/>
      <c r="GS159" s="57"/>
      <c r="GT159" s="57"/>
      <c r="GU159" s="57"/>
      <c r="GV159" s="57"/>
      <c r="GW159" s="57"/>
      <c r="GX159" s="57"/>
      <c r="GY159" s="57"/>
      <c r="GZ159" s="57"/>
      <c r="HA159" s="57"/>
      <c r="HB159" s="57"/>
      <c r="HC159" s="57"/>
      <c r="HD159" s="57"/>
      <c r="HE159" s="57"/>
      <c r="HF159" s="57"/>
      <c r="HG159" s="57"/>
      <c r="HH159" s="57"/>
      <c r="HI159" s="57"/>
      <c r="HJ159" s="57"/>
      <c r="HK159" s="57"/>
      <c r="HL159" s="57"/>
      <c r="HM159" s="57"/>
      <c r="HN159" s="57"/>
      <c r="HO159" s="57"/>
      <c r="HP159" s="57"/>
      <c r="HQ159" s="57"/>
      <c r="HR159" s="57"/>
      <c r="HS159" s="57"/>
      <c r="HT159" s="57"/>
      <c r="HU159" s="57"/>
      <c r="HV159" s="57"/>
      <c r="HW159" s="57"/>
      <c r="HX159" s="57"/>
      <c r="HY159" s="57"/>
      <c r="HZ159" s="57"/>
      <c r="IA159" s="57"/>
      <c r="IB159" s="57"/>
      <c r="IC159" s="57"/>
      <c r="ID159" s="57"/>
      <c r="IE159" s="57"/>
      <c r="IF159" s="57"/>
      <c r="IG159" s="57"/>
      <c r="IH159" s="57"/>
      <c r="II159" s="57"/>
      <c r="IJ159" s="57"/>
      <c r="IK159" s="57"/>
      <c r="IL159" s="57"/>
      <c r="IM159" s="57"/>
      <c r="IO159" s="57"/>
      <c r="IP159" s="57"/>
      <c r="IQ159" s="57"/>
      <c r="IR159" s="57"/>
      <c r="IS159" s="57"/>
      <c r="IT159" s="57"/>
    </row>
    <row r="160" spans="1:254">
      <c r="A160" s="53"/>
      <c r="B160" s="61" t="s">
        <v>398</v>
      </c>
      <c r="C160" s="107">
        <f t="shared" ref="C160" si="131">C161+C162</f>
        <v>0</v>
      </c>
      <c r="D160" s="107">
        <f t="shared" ref="D160:K160" si="132">D161+D162</f>
        <v>0</v>
      </c>
      <c r="E160" s="107">
        <f t="shared" si="132"/>
        <v>0</v>
      </c>
      <c r="F160" s="107">
        <f t="shared" si="132"/>
        <v>0</v>
      </c>
      <c r="G160" s="107">
        <f t="shared" si="132"/>
        <v>0</v>
      </c>
      <c r="H160" s="107">
        <f t="shared" si="132"/>
        <v>0</v>
      </c>
      <c r="I160" s="107">
        <f t="shared" si="132"/>
        <v>0</v>
      </c>
      <c r="J160" s="107">
        <f t="shared" si="132"/>
        <v>0</v>
      </c>
      <c r="K160" s="107">
        <f t="shared" si="132"/>
        <v>0</v>
      </c>
      <c r="L160" s="65"/>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c r="HL160" s="57"/>
      <c r="HM160" s="57"/>
      <c r="HN160" s="57"/>
      <c r="HO160" s="57"/>
      <c r="HP160" s="57"/>
      <c r="HQ160" s="57"/>
      <c r="HR160" s="57"/>
      <c r="HS160" s="57"/>
      <c r="HT160" s="57"/>
      <c r="HU160" s="57"/>
      <c r="HV160" s="57"/>
      <c r="HW160" s="57"/>
      <c r="HX160" s="57"/>
      <c r="HY160" s="57"/>
      <c r="HZ160" s="57"/>
      <c r="IA160" s="57"/>
      <c r="IB160" s="57"/>
      <c r="IC160" s="57"/>
      <c r="ID160" s="57"/>
      <c r="IE160" s="57"/>
      <c r="IF160" s="57"/>
      <c r="IG160" s="57"/>
      <c r="IH160" s="57"/>
      <c r="II160" s="57"/>
      <c r="IJ160" s="57"/>
      <c r="IK160" s="57"/>
      <c r="IL160" s="57"/>
      <c r="IM160" s="57"/>
      <c r="IO160" s="57"/>
      <c r="IP160" s="57"/>
      <c r="IQ160" s="57"/>
      <c r="IR160" s="57"/>
      <c r="IS160" s="57"/>
      <c r="IT160" s="57"/>
    </row>
    <row r="161" spans="1:254">
      <c r="A161" s="60"/>
      <c r="B161" s="61" t="s">
        <v>365</v>
      </c>
      <c r="C161" s="107"/>
      <c r="D161" s="107"/>
      <c r="E161" s="107"/>
      <c r="F161" s="107"/>
      <c r="G161" s="107"/>
      <c r="H161" s="107"/>
      <c r="I161" s="107"/>
      <c r="J161" s="107"/>
      <c r="K161" s="107"/>
      <c r="L161" s="65"/>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c r="EC161" s="57"/>
      <c r="ED161" s="57"/>
      <c r="EE161" s="57"/>
      <c r="EF161" s="57"/>
      <c r="EG161" s="57"/>
      <c r="EH161" s="57"/>
      <c r="EI161" s="57"/>
      <c r="EJ161" s="57"/>
      <c r="EK161" s="57"/>
      <c r="EL161" s="57"/>
      <c r="EM161" s="57"/>
      <c r="EN161" s="57"/>
      <c r="EO161" s="57"/>
      <c r="EP161" s="57"/>
      <c r="EQ161" s="57"/>
      <c r="ER161" s="57"/>
      <c r="ES161" s="57"/>
      <c r="ET161" s="57"/>
      <c r="EU161" s="57"/>
      <c r="EV161" s="57"/>
      <c r="EW161" s="57"/>
      <c r="EX161" s="57"/>
      <c r="EY161" s="57"/>
      <c r="EZ161" s="57"/>
      <c r="FA161" s="57"/>
      <c r="FB161" s="57"/>
      <c r="FC161" s="57"/>
      <c r="FD161" s="57"/>
      <c r="FE161" s="57"/>
      <c r="FF161" s="57"/>
      <c r="FG161" s="57"/>
      <c r="FH161" s="57"/>
      <c r="FI161" s="57"/>
      <c r="FJ161" s="57"/>
      <c r="FK161" s="57"/>
      <c r="FL161" s="57"/>
      <c r="FM161" s="57"/>
      <c r="FN161" s="57"/>
      <c r="FO161" s="57"/>
      <c r="FP161" s="57"/>
      <c r="FQ161" s="57"/>
      <c r="FR161" s="57"/>
      <c r="FS161" s="57"/>
      <c r="FT161" s="57"/>
      <c r="FU161" s="57"/>
      <c r="FV161" s="57"/>
      <c r="FW161" s="57"/>
      <c r="FX161" s="57"/>
      <c r="FY161" s="57"/>
      <c r="FZ161" s="57"/>
      <c r="GA161" s="57"/>
      <c r="GB161" s="57"/>
      <c r="GC161" s="57"/>
      <c r="GD161" s="57"/>
      <c r="GE161" s="57"/>
      <c r="GF161" s="57"/>
      <c r="GG161" s="57"/>
      <c r="GH161" s="57"/>
      <c r="GI161" s="57"/>
      <c r="GJ161" s="57"/>
      <c r="GK161" s="57"/>
      <c r="GL161" s="57"/>
      <c r="GM161" s="57"/>
      <c r="GN161" s="57"/>
      <c r="GO161" s="57"/>
      <c r="GP161" s="57"/>
      <c r="GQ161" s="57"/>
      <c r="GR161" s="57"/>
      <c r="GS161" s="57"/>
      <c r="GT161" s="57"/>
      <c r="GU161" s="57"/>
      <c r="GV161" s="57"/>
      <c r="GW161" s="57"/>
      <c r="GX161" s="57"/>
      <c r="GY161" s="57"/>
      <c r="GZ161" s="57"/>
      <c r="HA161" s="57"/>
      <c r="HB161" s="57"/>
      <c r="HC161" s="57"/>
      <c r="HD161" s="57"/>
      <c r="HE161" s="57"/>
      <c r="HF161" s="57"/>
      <c r="HG161" s="57"/>
      <c r="HH161" s="57"/>
      <c r="HI161" s="57"/>
      <c r="HJ161" s="57"/>
      <c r="HK161" s="57"/>
      <c r="HL161" s="57"/>
      <c r="HM161" s="57"/>
      <c r="HN161" s="57"/>
      <c r="HO161" s="57"/>
      <c r="HP161" s="57"/>
      <c r="HQ161" s="57"/>
      <c r="HR161" s="57"/>
      <c r="HS161" s="57"/>
      <c r="HT161" s="57"/>
      <c r="HU161" s="57"/>
      <c r="HV161" s="57"/>
      <c r="HW161" s="57"/>
      <c r="HX161" s="57"/>
      <c r="HY161" s="57"/>
      <c r="HZ161" s="57"/>
      <c r="IA161" s="57"/>
      <c r="IB161" s="57"/>
      <c r="IC161" s="57"/>
      <c r="ID161" s="57"/>
      <c r="IE161" s="57"/>
      <c r="IF161" s="57"/>
      <c r="IG161" s="57"/>
      <c r="IH161" s="57"/>
      <c r="II161" s="57"/>
      <c r="IJ161" s="57"/>
      <c r="IK161" s="57"/>
      <c r="IL161" s="57"/>
      <c r="IM161" s="57"/>
    </row>
    <row r="162" spans="1:254" ht="60">
      <c r="A162" s="60"/>
      <c r="B162" s="61" t="s">
        <v>367</v>
      </c>
      <c r="C162" s="107"/>
      <c r="D162" s="107"/>
      <c r="E162" s="107"/>
      <c r="F162" s="107"/>
      <c r="G162" s="107"/>
      <c r="H162" s="107"/>
      <c r="I162" s="107"/>
      <c r="J162" s="107"/>
      <c r="K162" s="107"/>
      <c r="L162" s="65"/>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57"/>
      <c r="GH162" s="57"/>
      <c r="GI162" s="57"/>
      <c r="GJ162" s="57"/>
      <c r="GK162" s="57"/>
      <c r="GL162" s="57"/>
      <c r="GM162" s="57"/>
      <c r="GN162" s="57"/>
      <c r="GO162" s="57"/>
      <c r="GP162" s="57"/>
      <c r="GQ162" s="57"/>
      <c r="GR162" s="57"/>
      <c r="GS162" s="57"/>
      <c r="GT162" s="57"/>
      <c r="GU162" s="57"/>
      <c r="GV162" s="57"/>
      <c r="GW162" s="57"/>
      <c r="GX162" s="57"/>
      <c r="GY162" s="57"/>
      <c r="GZ162" s="57"/>
      <c r="HA162" s="57"/>
      <c r="HB162" s="57"/>
      <c r="HC162" s="57"/>
      <c r="HD162" s="57"/>
      <c r="HE162" s="57"/>
      <c r="HF162" s="57"/>
      <c r="HG162" s="57"/>
      <c r="HH162" s="57"/>
      <c r="HI162" s="57"/>
      <c r="HJ162" s="57"/>
      <c r="HK162" s="57"/>
      <c r="HL162" s="57"/>
      <c r="HM162" s="57"/>
      <c r="HN162" s="57"/>
      <c r="HO162" s="57"/>
      <c r="HP162" s="57"/>
      <c r="HQ162" s="57"/>
      <c r="HR162" s="57"/>
      <c r="HS162" s="57"/>
      <c r="HT162" s="57"/>
      <c r="HU162" s="57"/>
      <c r="HV162" s="57"/>
      <c r="HW162" s="57"/>
      <c r="HX162" s="57"/>
      <c r="HY162" s="57"/>
      <c r="HZ162" s="57"/>
      <c r="IA162" s="57"/>
      <c r="IB162" s="57"/>
      <c r="IC162" s="57"/>
      <c r="ID162" s="57"/>
      <c r="IE162" s="57"/>
      <c r="IF162" s="57"/>
      <c r="IG162" s="57"/>
      <c r="IH162" s="57"/>
      <c r="II162" s="57"/>
      <c r="IJ162" s="57"/>
      <c r="IK162" s="57"/>
      <c r="IL162" s="57"/>
      <c r="IM162" s="57"/>
    </row>
    <row r="163" spans="1:254" ht="45">
      <c r="A163" s="60"/>
      <c r="B163" s="78" t="s">
        <v>503</v>
      </c>
      <c r="C163" s="107"/>
      <c r="D163" s="107"/>
      <c r="E163" s="107"/>
      <c r="F163" s="107"/>
      <c r="G163" s="107"/>
      <c r="H163" s="107"/>
      <c r="I163" s="107"/>
      <c r="J163" s="107"/>
      <c r="K163" s="107"/>
      <c r="L163" s="65"/>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row>
    <row r="164" spans="1:254" ht="30">
      <c r="A164" s="60"/>
      <c r="B164" s="78" t="s">
        <v>399</v>
      </c>
      <c r="C164" s="107">
        <f>C165+C166</f>
        <v>0</v>
      </c>
      <c r="D164" s="107">
        <f t="shared" ref="D164:K164" si="133">D165+D166</f>
        <v>0</v>
      </c>
      <c r="E164" s="107">
        <f t="shared" si="133"/>
        <v>0</v>
      </c>
      <c r="F164" s="107">
        <f t="shared" si="133"/>
        <v>0</v>
      </c>
      <c r="G164" s="107">
        <f t="shared" si="133"/>
        <v>0</v>
      </c>
      <c r="H164" s="107">
        <f t="shared" si="133"/>
        <v>0</v>
      </c>
      <c r="I164" s="107">
        <f t="shared" si="133"/>
        <v>0</v>
      </c>
      <c r="J164" s="107">
        <f t="shared" si="133"/>
        <v>0</v>
      </c>
      <c r="K164" s="107">
        <f t="shared" si="133"/>
        <v>0</v>
      </c>
      <c r="L164" s="65"/>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c r="HL164" s="57"/>
      <c r="HM164" s="57"/>
      <c r="HN164" s="57"/>
      <c r="HO164" s="57"/>
      <c r="HP164" s="57"/>
      <c r="HQ164" s="57"/>
      <c r="HR164" s="57"/>
      <c r="HS164" s="57"/>
      <c r="HT164" s="57"/>
      <c r="HU164" s="57"/>
      <c r="HV164" s="57"/>
      <c r="HW164" s="57"/>
      <c r="HX164" s="57"/>
      <c r="HY164" s="57"/>
      <c r="HZ164" s="57"/>
      <c r="IA164" s="57"/>
      <c r="IB164" s="57"/>
      <c r="IC164" s="57"/>
      <c r="ID164" s="57"/>
      <c r="IE164" s="57"/>
      <c r="IF164" s="57"/>
      <c r="IG164" s="57"/>
      <c r="IH164" s="57"/>
      <c r="II164" s="57"/>
      <c r="IJ164" s="57"/>
      <c r="IK164" s="57"/>
      <c r="IL164" s="57"/>
      <c r="IM164" s="57"/>
      <c r="IN164" s="57"/>
    </row>
    <row r="165" spans="1:254">
      <c r="A165" s="60"/>
      <c r="B165" s="78" t="s">
        <v>365</v>
      </c>
      <c r="C165" s="107"/>
      <c r="D165" s="107"/>
      <c r="E165" s="107"/>
      <c r="F165" s="107"/>
      <c r="G165" s="107"/>
      <c r="H165" s="107"/>
      <c r="I165" s="107"/>
      <c r="J165" s="107"/>
      <c r="K165" s="107"/>
      <c r="L165" s="65"/>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row>
    <row r="166" spans="1:254" ht="60">
      <c r="A166" s="60"/>
      <c r="B166" s="78" t="s">
        <v>367</v>
      </c>
      <c r="C166" s="107"/>
      <c r="D166" s="107"/>
      <c r="E166" s="107"/>
      <c r="F166" s="107"/>
      <c r="G166" s="107"/>
      <c r="H166" s="107"/>
      <c r="I166" s="107"/>
      <c r="J166" s="107"/>
      <c r="K166" s="107"/>
      <c r="L166" s="65"/>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c r="EC166" s="57"/>
      <c r="ED166" s="57"/>
      <c r="EE166" s="57"/>
      <c r="EF166" s="57"/>
      <c r="EG166" s="57"/>
      <c r="EH166" s="57"/>
      <c r="EI166" s="57"/>
      <c r="EJ166" s="57"/>
      <c r="EK166" s="57"/>
      <c r="EL166" s="57"/>
      <c r="EM166" s="57"/>
      <c r="EN166" s="57"/>
      <c r="EO166" s="57"/>
      <c r="EP166" s="57"/>
      <c r="EQ166" s="57"/>
      <c r="ER166" s="57"/>
      <c r="ES166" s="57"/>
      <c r="ET166" s="57"/>
      <c r="EU166" s="57"/>
      <c r="EV166" s="57"/>
      <c r="EW166" s="57"/>
      <c r="EX166" s="57"/>
      <c r="EY166" s="57"/>
      <c r="EZ166" s="57"/>
      <c r="FA166" s="57"/>
      <c r="FB166" s="57"/>
      <c r="FC166" s="57"/>
      <c r="FD166" s="57"/>
      <c r="FE166" s="57"/>
      <c r="FF166" s="57"/>
      <c r="FG166" s="57"/>
      <c r="FH166" s="57"/>
      <c r="FI166" s="57"/>
      <c r="FJ166" s="57"/>
      <c r="FK166" s="57"/>
      <c r="FL166" s="57"/>
      <c r="FM166" s="57"/>
      <c r="FN166" s="57"/>
      <c r="FO166" s="57"/>
      <c r="FP166" s="57"/>
      <c r="FQ166" s="57"/>
      <c r="FR166" s="57"/>
      <c r="FS166" s="57"/>
      <c r="FT166" s="57"/>
      <c r="FU166" s="57"/>
      <c r="FV166" s="57"/>
      <c r="FW166" s="57"/>
      <c r="FX166" s="57"/>
      <c r="FY166" s="57"/>
      <c r="FZ166" s="57"/>
      <c r="GA166" s="57"/>
      <c r="GB166" s="57"/>
      <c r="GC166" s="57"/>
      <c r="GD166" s="57"/>
      <c r="GE166" s="57"/>
      <c r="GF166" s="57"/>
      <c r="GG166" s="57"/>
      <c r="GH166" s="57"/>
      <c r="GI166" s="57"/>
      <c r="GJ166" s="57"/>
      <c r="GK166" s="57"/>
      <c r="GL166" s="57"/>
      <c r="GM166" s="57"/>
      <c r="GN166" s="57"/>
      <c r="GO166" s="57"/>
      <c r="GP166" s="57"/>
      <c r="GQ166" s="57"/>
      <c r="GR166" s="57"/>
      <c r="GS166" s="57"/>
      <c r="GT166" s="57"/>
      <c r="GU166" s="57"/>
      <c r="GV166" s="57"/>
      <c r="GW166" s="57"/>
      <c r="GX166" s="57"/>
      <c r="GY166" s="57"/>
      <c r="GZ166" s="57"/>
      <c r="HA166" s="57"/>
      <c r="HB166" s="57"/>
      <c r="HC166" s="57"/>
      <c r="HD166" s="57"/>
      <c r="HE166" s="57"/>
      <c r="HF166" s="57"/>
      <c r="HG166" s="57"/>
      <c r="HH166" s="57"/>
      <c r="HI166" s="57"/>
      <c r="HJ166" s="57"/>
      <c r="HK166" s="57"/>
      <c r="HL166" s="57"/>
      <c r="HM166" s="57"/>
      <c r="HN166" s="57"/>
      <c r="HO166" s="57"/>
      <c r="HP166" s="57"/>
      <c r="HQ166" s="57"/>
      <c r="HR166" s="57"/>
      <c r="HS166" s="57"/>
      <c r="HT166" s="57"/>
      <c r="HU166" s="57"/>
      <c r="HV166" s="57"/>
      <c r="HW166" s="57"/>
      <c r="HX166" s="57"/>
      <c r="HY166" s="57"/>
      <c r="HZ166" s="57"/>
      <c r="IA166" s="57"/>
      <c r="IB166" s="57"/>
      <c r="IC166" s="57"/>
      <c r="ID166" s="57"/>
      <c r="IE166" s="57"/>
      <c r="IF166" s="57"/>
      <c r="IG166" s="57"/>
      <c r="IH166" s="57"/>
      <c r="II166" s="57"/>
      <c r="IJ166" s="57"/>
      <c r="IK166" s="57"/>
      <c r="IL166" s="57"/>
      <c r="IM166" s="57"/>
      <c r="IN166" s="57"/>
    </row>
    <row r="167" spans="1:254" s="57" customFormat="1" ht="30">
      <c r="A167" s="60"/>
      <c r="B167" s="79" t="s">
        <v>400</v>
      </c>
      <c r="C167" s="107">
        <f t="shared" ref="C167" si="134">C168+C171+C172+C175</f>
        <v>0</v>
      </c>
      <c r="D167" s="107">
        <f t="shared" ref="D167:K167" si="135">D168+D171+D172+D175</f>
        <v>0</v>
      </c>
      <c r="E167" s="107">
        <f t="shared" si="135"/>
        <v>0</v>
      </c>
      <c r="F167" s="107">
        <f t="shared" si="135"/>
        <v>0</v>
      </c>
      <c r="G167" s="107">
        <f t="shared" si="135"/>
        <v>0</v>
      </c>
      <c r="H167" s="107">
        <f t="shared" si="135"/>
        <v>0</v>
      </c>
      <c r="I167" s="107">
        <f t="shared" si="135"/>
        <v>0</v>
      </c>
      <c r="J167" s="107">
        <f t="shared" si="135"/>
        <v>0</v>
      </c>
      <c r="K167" s="107">
        <f t="shared" si="135"/>
        <v>0</v>
      </c>
      <c r="L167" s="65"/>
      <c r="IO167" s="40"/>
      <c r="IP167" s="40"/>
      <c r="IQ167" s="40"/>
      <c r="IR167" s="40"/>
      <c r="IS167" s="40"/>
      <c r="IT167" s="40"/>
    </row>
    <row r="168" spans="1:254" s="57" customFormat="1">
      <c r="A168" s="60"/>
      <c r="B168" s="80" t="s">
        <v>401</v>
      </c>
      <c r="C168" s="107">
        <f t="shared" ref="C168" si="136">C169+C170</f>
        <v>0</v>
      </c>
      <c r="D168" s="107">
        <f t="shared" ref="D168:K168" si="137">D169+D170</f>
        <v>0</v>
      </c>
      <c r="E168" s="107">
        <f t="shared" si="137"/>
        <v>0</v>
      </c>
      <c r="F168" s="107">
        <f t="shared" si="137"/>
        <v>0</v>
      </c>
      <c r="G168" s="107">
        <f t="shared" si="137"/>
        <v>0</v>
      </c>
      <c r="H168" s="107">
        <f t="shared" si="137"/>
        <v>0</v>
      </c>
      <c r="I168" s="107">
        <f t="shared" si="137"/>
        <v>0</v>
      </c>
      <c r="J168" s="107">
        <f t="shared" si="137"/>
        <v>0</v>
      </c>
      <c r="K168" s="107">
        <f t="shared" si="137"/>
        <v>0</v>
      </c>
      <c r="L168" s="65"/>
      <c r="IO168" s="40"/>
      <c r="IP168" s="40"/>
      <c r="IQ168" s="40"/>
      <c r="IR168" s="40"/>
      <c r="IS168" s="40"/>
      <c r="IT168" s="40"/>
    </row>
    <row r="169" spans="1:254">
      <c r="A169" s="60"/>
      <c r="B169" s="80" t="s">
        <v>365</v>
      </c>
      <c r="C169" s="107"/>
      <c r="D169" s="107"/>
      <c r="E169" s="107"/>
      <c r="F169" s="107"/>
      <c r="G169" s="107"/>
      <c r="H169" s="107"/>
      <c r="I169" s="107"/>
      <c r="J169" s="107"/>
      <c r="K169" s="107"/>
      <c r="L169" s="65"/>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c r="EC169" s="57"/>
      <c r="ED169" s="57"/>
      <c r="EE169" s="57"/>
      <c r="EF169" s="57"/>
      <c r="EG169" s="57"/>
      <c r="EH169" s="57"/>
      <c r="EI169" s="57"/>
      <c r="EJ169" s="57"/>
      <c r="EK169" s="57"/>
      <c r="EL169" s="57"/>
      <c r="EM169" s="57"/>
      <c r="EN169" s="57"/>
      <c r="EO169" s="57"/>
      <c r="EP169" s="57"/>
      <c r="EQ169" s="57"/>
      <c r="ER169" s="57"/>
      <c r="ES169" s="57"/>
      <c r="ET169" s="57"/>
      <c r="EU169" s="57"/>
      <c r="EV169" s="57"/>
      <c r="EW169" s="57"/>
      <c r="EX169" s="57"/>
      <c r="EY169" s="57"/>
      <c r="EZ169" s="57"/>
      <c r="FA169" s="57"/>
      <c r="FB169" s="57"/>
      <c r="FC169" s="57"/>
      <c r="FD169" s="57"/>
      <c r="FE169" s="57"/>
      <c r="FF169" s="57"/>
      <c r="FG169" s="57"/>
      <c r="FH169" s="57"/>
      <c r="FI169" s="57"/>
      <c r="FJ169" s="57"/>
      <c r="FK169" s="57"/>
      <c r="FL169" s="57"/>
      <c r="FM169" s="57"/>
      <c r="FN169" s="57"/>
      <c r="FO169" s="57"/>
      <c r="FP169" s="57"/>
      <c r="FQ169" s="57"/>
      <c r="FR169" s="57"/>
      <c r="FS169" s="57"/>
      <c r="FT169" s="57"/>
      <c r="FU169" s="57"/>
      <c r="FV169" s="57"/>
      <c r="FW169" s="57"/>
      <c r="FX169" s="57"/>
      <c r="FY169" s="57"/>
      <c r="FZ169" s="57"/>
      <c r="GA169" s="57"/>
      <c r="GB169" s="57"/>
      <c r="GC169" s="57"/>
      <c r="GD169" s="57"/>
      <c r="GE169" s="57"/>
      <c r="GF169" s="57"/>
      <c r="GG169" s="57"/>
      <c r="GH169" s="57"/>
      <c r="GI169" s="57"/>
      <c r="GJ169" s="57"/>
      <c r="GK169" s="57"/>
      <c r="GL169" s="57"/>
      <c r="GM169" s="57"/>
      <c r="GN169" s="57"/>
      <c r="GO169" s="57"/>
      <c r="GP169" s="57"/>
      <c r="GQ169" s="57"/>
      <c r="GR169" s="57"/>
      <c r="GS169" s="57"/>
      <c r="GT169" s="57"/>
      <c r="GU169" s="57"/>
      <c r="GV169" s="57"/>
      <c r="GW169" s="57"/>
      <c r="GX169" s="57"/>
      <c r="GY169" s="57"/>
      <c r="GZ169" s="57"/>
      <c r="HA169" s="57"/>
      <c r="HB169" s="57"/>
      <c r="HC169" s="57"/>
      <c r="HD169" s="57"/>
      <c r="HE169" s="57"/>
      <c r="HF169" s="57"/>
      <c r="HG169" s="57"/>
      <c r="HH169" s="57"/>
      <c r="HI169" s="57"/>
      <c r="HJ169" s="57"/>
      <c r="HK169" s="57"/>
      <c r="HL169" s="57"/>
      <c r="HM169" s="57"/>
      <c r="HN169" s="57"/>
      <c r="HO169" s="57"/>
      <c r="HP169" s="57"/>
      <c r="HQ169" s="57"/>
      <c r="HR169" s="57"/>
      <c r="HS169" s="57"/>
      <c r="HT169" s="57"/>
      <c r="HU169" s="57"/>
      <c r="HV169" s="57"/>
      <c r="HW169" s="57"/>
      <c r="HX169" s="57"/>
      <c r="HY169" s="57"/>
      <c r="HZ169" s="57"/>
      <c r="IA169" s="57"/>
      <c r="IB169" s="57"/>
      <c r="IC169" s="57"/>
      <c r="ID169" s="57"/>
      <c r="IE169" s="57"/>
      <c r="IF169" s="57"/>
      <c r="IG169" s="57"/>
      <c r="IH169" s="57"/>
      <c r="II169" s="57"/>
      <c r="IJ169" s="57"/>
      <c r="IK169" s="57"/>
      <c r="IL169" s="57"/>
      <c r="IM169" s="57"/>
      <c r="IN169" s="57"/>
      <c r="IO169" s="57"/>
      <c r="IP169" s="57"/>
      <c r="IQ169" s="57"/>
      <c r="IR169" s="57"/>
      <c r="IS169" s="57"/>
      <c r="IT169" s="57"/>
    </row>
    <row r="170" spans="1:254" ht="60">
      <c r="A170" s="53"/>
      <c r="B170" s="80" t="s">
        <v>367</v>
      </c>
      <c r="C170" s="107"/>
      <c r="D170" s="107"/>
      <c r="E170" s="107"/>
      <c r="F170" s="107"/>
      <c r="G170" s="107"/>
      <c r="H170" s="107"/>
      <c r="I170" s="107"/>
      <c r="J170" s="107"/>
      <c r="K170" s="107"/>
      <c r="L170" s="65"/>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c r="EC170" s="57"/>
      <c r="ED170" s="57"/>
      <c r="EE170" s="57"/>
      <c r="EF170" s="57"/>
      <c r="EG170" s="57"/>
      <c r="EH170" s="57"/>
      <c r="EI170" s="57"/>
      <c r="EJ170" s="57"/>
      <c r="EK170" s="57"/>
      <c r="EL170" s="57"/>
      <c r="EM170" s="57"/>
      <c r="EN170" s="57"/>
      <c r="EO170" s="57"/>
      <c r="EP170" s="57"/>
      <c r="EQ170" s="57"/>
      <c r="ER170" s="57"/>
      <c r="ES170" s="57"/>
      <c r="ET170" s="57"/>
      <c r="EU170" s="57"/>
      <c r="EV170" s="57"/>
      <c r="EW170" s="57"/>
      <c r="EX170" s="57"/>
      <c r="EY170" s="57"/>
      <c r="EZ170" s="57"/>
      <c r="FA170" s="57"/>
      <c r="FB170" s="57"/>
      <c r="FC170" s="57"/>
      <c r="FD170" s="57"/>
      <c r="FE170" s="57"/>
      <c r="FF170" s="57"/>
      <c r="FG170" s="57"/>
      <c r="FH170" s="57"/>
      <c r="FI170" s="57"/>
      <c r="FJ170" s="57"/>
      <c r="FK170" s="57"/>
      <c r="FL170" s="57"/>
      <c r="FM170" s="57"/>
      <c r="FN170" s="57"/>
      <c r="FO170" s="57"/>
      <c r="FP170" s="57"/>
      <c r="FQ170" s="57"/>
      <c r="FR170" s="57"/>
      <c r="FS170" s="57"/>
      <c r="FT170" s="57"/>
      <c r="FU170" s="57"/>
      <c r="FV170" s="57"/>
      <c r="FW170" s="57"/>
      <c r="FX170" s="57"/>
      <c r="FY170" s="57"/>
      <c r="FZ170" s="57"/>
      <c r="GA170" s="57"/>
      <c r="GB170" s="57"/>
      <c r="GC170" s="57"/>
      <c r="GD170" s="57"/>
      <c r="GE170" s="57"/>
      <c r="GF170" s="57"/>
      <c r="GG170" s="57"/>
      <c r="GH170" s="57"/>
      <c r="GI170" s="57"/>
      <c r="GJ170" s="57"/>
      <c r="GK170" s="57"/>
      <c r="GL170" s="57"/>
      <c r="GM170" s="57"/>
      <c r="GN170" s="57"/>
      <c r="GO170" s="57"/>
      <c r="GP170" s="57"/>
      <c r="GQ170" s="57"/>
      <c r="GR170" s="57"/>
      <c r="GS170" s="57"/>
      <c r="GT170" s="57"/>
      <c r="GU170" s="57"/>
      <c r="GV170" s="57"/>
      <c r="GW170" s="57"/>
      <c r="GX170" s="57"/>
      <c r="GY170" s="57"/>
      <c r="GZ170" s="57"/>
      <c r="HA170" s="57"/>
      <c r="HB170" s="57"/>
      <c r="HC170" s="57"/>
      <c r="HD170" s="57"/>
      <c r="HE170" s="57"/>
      <c r="HF170" s="57"/>
      <c r="HG170" s="57"/>
      <c r="HH170" s="57"/>
      <c r="HI170" s="57"/>
      <c r="HJ170" s="57"/>
      <c r="HK170" s="57"/>
      <c r="HL170" s="57"/>
      <c r="HM170" s="57"/>
      <c r="HN170" s="57"/>
      <c r="HO170" s="57"/>
      <c r="HP170" s="57"/>
      <c r="HQ170" s="57"/>
      <c r="HR170" s="57"/>
      <c r="HS170" s="57"/>
      <c r="HT170" s="57"/>
      <c r="HU170" s="57"/>
      <c r="HV170" s="57"/>
      <c r="HW170" s="57"/>
      <c r="HX170" s="57"/>
      <c r="HY170" s="57"/>
      <c r="HZ170" s="57"/>
      <c r="IA170" s="57"/>
      <c r="IB170" s="57"/>
      <c r="IC170" s="57"/>
      <c r="ID170" s="57"/>
      <c r="IE170" s="57"/>
      <c r="IF170" s="57"/>
      <c r="IG170" s="57"/>
      <c r="IH170" s="57"/>
      <c r="II170" s="57"/>
      <c r="IJ170" s="57"/>
      <c r="IK170" s="57"/>
      <c r="IL170" s="57"/>
      <c r="IM170" s="57"/>
      <c r="IN170" s="57"/>
      <c r="IO170" s="57"/>
      <c r="IP170" s="57"/>
      <c r="IQ170" s="57"/>
      <c r="IR170" s="57"/>
      <c r="IS170" s="57"/>
      <c r="IT170" s="57"/>
    </row>
    <row r="171" spans="1:254" ht="30">
      <c r="A171" s="53"/>
      <c r="B171" s="80" t="s">
        <v>402</v>
      </c>
      <c r="C171" s="107"/>
      <c r="D171" s="107"/>
      <c r="E171" s="107"/>
      <c r="F171" s="107"/>
      <c r="G171" s="107"/>
      <c r="H171" s="107"/>
      <c r="I171" s="107"/>
      <c r="J171" s="107"/>
      <c r="K171" s="107"/>
      <c r="L171" s="65"/>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c r="EC171" s="57"/>
      <c r="ED171" s="57"/>
      <c r="EE171" s="57"/>
      <c r="EF171" s="57"/>
      <c r="EG171" s="57"/>
      <c r="EH171" s="57"/>
      <c r="EI171" s="57"/>
      <c r="EJ171" s="57"/>
      <c r="EK171" s="57"/>
      <c r="EL171" s="57"/>
      <c r="EM171" s="57"/>
      <c r="EN171" s="57"/>
      <c r="EO171" s="57"/>
      <c r="EP171" s="57"/>
      <c r="EQ171" s="57"/>
      <c r="ER171" s="57"/>
      <c r="ES171" s="57"/>
      <c r="ET171" s="57"/>
      <c r="EU171" s="57"/>
      <c r="EV171" s="57"/>
      <c r="EW171" s="57"/>
      <c r="EX171" s="57"/>
      <c r="EY171" s="57"/>
      <c r="EZ171" s="57"/>
      <c r="FA171" s="57"/>
      <c r="FB171" s="57"/>
      <c r="FC171" s="57"/>
      <c r="FD171" s="57"/>
      <c r="FE171" s="57"/>
      <c r="FF171" s="57"/>
      <c r="FG171" s="57"/>
      <c r="FH171" s="57"/>
      <c r="FI171" s="57"/>
      <c r="FJ171" s="57"/>
      <c r="FK171" s="57"/>
      <c r="FL171" s="57"/>
      <c r="FM171" s="57"/>
      <c r="FN171" s="57"/>
      <c r="FO171" s="57"/>
      <c r="FP171" s="57"/>
      <c r="FQ171" s="57"/>
      <c r="FR171" s="57"/>
      <c r="FS171" s="57"/>
      <c r="FT171" s="57"/>
      <c r="FU171" s="57"/>
      <c r="FV171" s="57"/>
      <c r="FW171" s="57"/>
      <c r="FX171" s="57"/>
      <c r="FY171" s="57"/>
      <c r="FZ171" s="57"/>
      <c r="GA171" s="57"/>
      <c r="GB171" s="57"/>
      <c r="GC171" s="57"/>
      <c r="GD171" s="57"/>
      <c r="GE171" s="57"/>
      <c r="GF171" s="57"/>
      <c r="GG171" s="57"/>
      <c r="GH171" s="57"/>
      <c r="GI171" s="57"/>
      <c r="GJ171" s="57"/>
      <c r="GK171" s="57"/>
      <c r="GL171" s="57"/>
      <c r="GM171" s="57"/>
      <c r="GN171" s="57"/>
      <c r="GO171" s="57"/>
      <c r="GP171" s="57"/>
      <c r="GQ171" s="57"/>
      <c r="GR171" s="57"/>
      <c r="GS171" s="57"/>
      <c r="GT171" s="57"/>
      <c r="GU171" s="57"/>
      <c r="GV171" s="57"/>
      <c r="GW171" s="57"/>
      <c r="GX171" s="57"/>
      <c r="GY171" s="57"/>
      <c r="GZ171" s="57"/>
      <c r="HA171" s="57"/>
      <c r="HB171" s="57"/>
      <c r="HC171" s="57"/>
      <c r="HD171" s="57"/>
      <c r="HE171" s="57"/>
      <c r="HF171" s="57"/>
      <c r="HG171" s="57"/>
      <c r="HH171" s="57"/>
      <c r="HI171" s="57"/>
      <c r="HJ171" s="57"/>
      <c r="HK171" s="57"/>
      <c r="HL171" s="57"/>
      <c r="HM171" s="57"/>
      <c r="HN171" s="57"/>
      <c r="HO171" s="57"/>
      <c r="HP171" s="57"/>
      <c r="HQ171" s="57"/>
      <c r="HR171" s="57"/>
      <c r="HS171" s="57"/>
      <c r="HT171" s="57"/>
      <c r="HU171" s="57"/>
      <c r="HV171" s="57"/>
      <c r="HW171" s="57"/>
      <c r="HX171" s="57"/>
      <c r="HY171" s="57"/>
      <c r="HZ171" s="57"/>
      <c r="IA171" s="57"/>
      <c r="IB171" s="57"/>
      <c r="IC171" s="57"/>
      <c r="ID171" s="57"/>
      <c r="IE171" s="57"/>
      <c r="IF171" s="57"/>
      <c r="IG171" s="57"/>
      <c r="IH171" s="57"/>
      <c r="II171" s="57"/>
      <c r="IJ171" s="57"/>
      <c r="IK171" s="57"/>
      <c r="IL171" s="57"/>
      <c r="IM171" s="57"/>
      <c r="IN171" s="57"/>
    </row>
    <row r="172" spans="1:254" ht="30">
      <c r="A172" s="53"/>
      <c r="B172" s="80" t="s">
        <v>403</v>
      </c>
      <c r="C172" s="107">
        <f t="shared" ref="C172" si="138">C173+C174</f>
        <v>0</v>
      </c>
      <c r="D172" s="107">
        <f t="shared" ref="D172:K172" si="139">D173+D174</f>
        <v>0</v>
      </c>
      <c r="E172" s="107">
        <f t="shared" si="139"/>
        <v>0</v>
      </c>
      <c r="F172" s="107">
        <f t="shared" si="139"/>
        <v>0</v>
      </c>
      <c r="G172" s="107">
        <f t="shared" si="139"/>
        <v>0</v>
      </c>
      <c r="H172" s="107">
        <f t="shared" si="139"/>
        <v>0</v>
      </c>
      <c r="I172" s="107">
        <f t="shared" si="139"/>
        <v>0</v>
      </c>
      <c r="J172" s="107">
        <f t="shared" si="139"/>
        <v>0</v>
      </c>
      <c r="K172" s="107">
        <f t="shared" si="139"/>
        <v>0</v>
      </c>
      <c r="L172" s="65"/>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c r="EC172" s="57"/>
      <c r="ED172" s="57"/>
      <c r="EE172" s="57"/>
      <c r="EF172" s="57"/>
      <c r="EG172" s="57"/>
      <c r="EH172" s="57"/>
      <c r="EI172" s="57"/>
      <c r="EJ172" s="57"/>
      <c r="EK172" s="57"/>
      <c r="EL172" s="57"/>
      <c r="EM172" s="57"/>
      <c r="EN172" s="57"/>
      <c r="EO172" s="57"/>
      <c r="EP172" s="57"/>
      <c r="EQ172" s="57"/>
      <c r="ER172" s="57"/>
      <c r="ES172" s="57"/>
      <c r="ET172" s="57"/>
      <c r="EU172" s="57"/>
      <c r="EV172" s="57"/>
      <c r="EW172" s="57"/>
      <c r="EX172" s="57"/>
      <c r="EY172" s="57"/>
      <c r="EZ172" s="57"/>
      <c r="FA172" s="57"/>
      <c r="FB172" s="57"/>
      <c r="FC172" s="57"/>
      <c r="FD172" s="57"/>
      <c r="FE172" s="57"/>
      <c r="FF172" s="57"/>
      <c r="FG172" s="57"/>
      <c r="FH172" s="57"/>
      <c r="FI172" s="57"/>
      <c r="FJ172" s="57"/>
      <c r="FK172" s="57"/>
      <c r="FL172" s="57"/>
      <c r="FM172" s="57"/>
      <c r="FN172" s="57"/>
      <c r="FO172" s="57"/>
      <c r="FP172" s="57"/>
      <c r="FQ172" s="57"/>
      <c r="FR172" s="57"/>
      <c r="FS172" s="57"/>
      <c r="FT172" s="57"/>
      <c r="FU172" s="57"/>
      <c r="FV172" s="57"/>
      <c r="FW172" s="57"/>
      <c r="FX172" s="57"/>
      <c r="FY172" s="57"/>
      <c r="FZ172" s="57"/>
      <c r="GA172" s="57"/>
      <c r="GB172" s="57"/>
      <c r="GC172" s="57"/>
      <c r="GD172" s="57"/>
      <c r="GE172" s="57"/>
      <c r="GF172" s="57"/>
      <c r="GG172" s="57"/>
      <c r="GH172" s="57"/>
      <c r="GI172" s="57"/>
      <c r="GJ172" s="57"/>
      <c r="GK172" s="57"/>
      <c r="GL172" s="57"/>
      <c r="GM172" s="57"/>
      <c r="GN172" s="57"/>
      <c r="GO172" s="57"/>
      <c r="GP172" s="57"/>
      <c r="GQ172" s="57"/>
      <c r="GR172" s="57"/>
      <c r="GS172" s="57"/>
      <c r="GT172" s="57"/>
      <c r="GU172" s="57"/>
      <c r="GV172" s="57"/>
      <c r="GW172" s="57"/>
      <c r="GX172" s="57"/>
      <c r="GY172" s="57"/>
      <c r="GZ172" s="57"/>
      <c r="HA172" s="57"/>
      <c r="HB172" s="57"/>
      <c r="HC172" s="57"/>
      <c r="HD172" s="57"/>
      <c r="HE172" s="57"/>
      <c r="HF172" s="57"/>
      <c r="HG172" s="57"/>
      <c r="HH172" s="57"/>
      <c r="HI172" s="57"/>
      <c r="HJ172" s="57"/>
      <c r="HK172" s="57"/>
      <c r="HL172" s="57"/>
      <c r="HM172" s="57"/>
      <c r="HN172" s="57"/>
      <c r="HO172" s="57"/>
      <c r="HP172" s="57"/>
      <c r="HQ172" s="57"/>
      <c r="HR172" s="57"/>
      <c r="HS172" s="57"/>
      <c r="HT172" s="57"/>
      <c r="HU172" s="57"/>
      <c r="HV172" s="57"/>
      <c r="HW172" s="57"/>
      <c r="HX172" s="57"/>
      <c r="HY172" s="57"/>
      <c r="HZ172" s="57"/>
      <c r="IA172" s="57"/>
      <c r="IB172" s="57"/>
      <c r="IC172" s="57"/>
      <c r="ID172" s="57"/>
      <c r="IE172" s="57"/>
      <c r="IF172" s="57"/>
      <c r="IG172" s="57"/>
      <c r="IH172" s="57"/>
      <c r="II172" s="57"/>
      <c r="IJ172" s="57"/>
      <c r="IK172" s="57"/>
      <c r="IL172" s="57"/>
      <c r="IM172" s="57"/>
      <c r="IN172" s="57"/>
    </row>
    <row r="173" spans="1:254">
      <c r="A173" s="53"/>
      <c r="B173" s="80" t="s">
        <v>365</v>
      </c>
      <c r="C173" s="107"/>
      <c r="D173" s="107"/>
      <c r="E173" s="107"/>
      <c r="F173" s="107"/>
      <c r="G173" s="107"/>
      <c r="H173" s="107"/>
      <c r="I173" s="107"/>
      <c r="J173" s="107"/>
      <c r="K173" s="107"/>
      <c r="L173" s="65"/>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c r="EC173" s="57"/>
      <c r="ED173" s="57"/>
      <c r="EE173" s="57"/>
      <c r="EF173" s="57"/>
      <c r="EG173" s="57"/>
      <c r="EH173" s="57"/>
      <c r="EI173" s="57"/>
      <c r="EJ173" s="57"/>
      <c r="EK173" s="57"/>
      <c r="EL173" s="57"/>
      <c r="EM173" s="57"/>
      <c r="EN173" s="57"/>
      <c r="EO173" s="57"/>
      <c r="EP173" s="57"/>
      <c r="EQ173" s="57"/>
      <c r="ER173" s="57"/>
      <c r="ES173" s="57"/>
      <c r="ET173" s="57"/>
      <c r="EU173" s="57"/>
      <c r="EV173" s="57"/>
      <c r="EW173" s="57"/>
      <c r="EX173" s="57"/>
      <c r="EY173" s="57"/>
      <c r="EZ173" s="57"/>
      <c r="FA173" s="57"/>
      <c r="FB173" s="57"/>
      <c r="FC173" s="57"/>
      <c r="FD173" s="57"/>
      <c r="FE173" s="57"/>
      <c r="FF173" s="57"/>
      <c r="FG173" s="57"/>
      <c r="FH173" s="57"/>
      <c r="FI173" s="57"/>
      <c r="FJ173" s="57"/>
      <c r="FK173" s="57"/>
      <c r="FL173" s="57"/>
      <c r="FM173" s="57"/>
      <c r="FN173" s="57"/>
      <c r="FO173" s="57"/>
      <c r="FP173" s="57"/>
      <c r="FQ173" s="57"/>
      <c r="FR173" s="57"/>
      <c r="FS173" s="57"/>
      <c r="FT173" s="57"/>
      <c r="FU173" s="57"/>
      <c r="FV173" s="57"/>
      <c r="FW173" s="57"/>
      <c r="FX173" s="57"/>
      <c r="FY173" s="57"/>
      <c r="FZ173" s="57"/>
      <c r="GA173" s="57"/>
      <c r="GB173" s="57"/>
      <c r="GC173" s="57"/>
      <c r="GD173" s="57"/>
      <c r="GE173" s="57"/>
      <c r="GF173" s="57"/>
      <c r="GG173" s="57"/>
      <c r="GH173" s="57"/>
      <c r="GI173" s="57"/>
      <c r="GJ173" s="57"/>
      <c r="GK173" s="57"/>
      <c r="GL173" s="57"/>
      <c r="GM173" s="57"/>
      <c r="GN173" s="57"/>
      <c r="GO173" s="57"/>
      <c r="GP173" s="57"/>
      <c r="GQ173" s="57"/>
      <c r="GR173" s="57"/>
      <c r="GS173" s="57"/>
      <c r="GT173" s="57"/>
      <c r="GU173" s="57"/>
      <c r="GV173" s="57"/>
      <c r="GW173" s="57"/>
      <c r="GX173" s="57"/>
      <c r="GY173" s="57"/>
      <c r="GZ173" s="57"/>
      <c r="HA173" s="57"/>
      <c r="HB173" s="57"/>
      <c r="HC173" s="57"/>
      <c r="HD173" s="57"/>
      <c r="HE173" s="57"/>
      <c r="HF173" s="57"/>
      <c r="HG173" s="57"/>
      <c r="HH173" s="57"/>
      <c r="HI173" s="57"/>
      <c r="HJ173" s="57"/>
      <c r="HK173" s="57"/>
      <c r="HL173" s="57"/>
      <c r="HM173" s="57"/>
      <c r="HN173" s="57"/>
      <c r="HO173" s="57"/>
      <c r="HP173" s="57"/>
      <c r="HQ173" s="57"/>
      <c r="HR173" s="57"/>
      <c r="HS173" s="57"/>
      <c r="HT173" s="57"/>
      <c r="HU173" s="57"/>
      <c r="HV173" s="57"/>
      <c r="HW173" s="57"/>
      <c r="HX173" s="57"/>
      <c r="HY173" s="57"/>
      <c r="HZ173" s="57"/>
      <c r="IA173" s="57"/>
      <c r="IB173" s="57"/>
      <c r="IC173" s="57"/>
      <c r="ID173" s="57"/>
      <c r="IE173" s="57"/>
      <c r="IF173" s="57"/>
      <c r="IG173" s="57"/>
      <c r="IH173" s="57"/>
      <c r="II173" s="57"/>
      <c r="IJ173" s="57"/>
      <c r="IK173" s="57"/>
      <c r="IL173" s="57"/>
      <c r="IM173" s="57"/>
      <c r="IN173" s="57"/>
    </row>
    <row r="174" spans="1:254" ht="60">
      <c r="A174" s="60"/>
      <c r="B174" s="80" t="s">
        <v>367</v>
      </c>
      <c r="C174" s="107"/>
      <c r="D174" s="107"/>
      <c r="E174" s="107"/>
      <c r="F174" s="107"/>
      <c r="G174" s="107"/>
      <c r="H174" s="107"/>
      <c r="I174" s="107"/>
      <c r="J174" s="107"/>
      <c r="K174" s="107"/>
      <c r="L174" s="65"/>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c r="EC174" s="57"/>
      <c r="ED174" s="57"/>
      <c r="EE174" s="57"/>
      <c r="EF174" s="57"/>
      <c r="EG174" s="57"/>
      <c r="EH174" s="57"/>
      <c r="EI174" s="57"/>
      <c r="EJ174" s="57"/>
      <c r="EK174" s="57"/>
      <c r="EL174" s="57"/>
      <c r="EM174" s="57"/>
      <c r="EN174" s="57"/>
      <c r="EO174" s="57"/>
      <c r="EP174" s="57"/>
      <c r="EQ174" s="57"/>
      <c r="ER174" s="57"/>
      <c r="ES174" s="57"/>
      <c r="ET174" s="57"/>
      <c r="EU174" s="57"/>
      <c r="EV174" s="57"/>
      <c r="EW174" s="57"/>
      <c r="EX174" s="57"/>
      <c r="EY174" s="57"/>
      <c r="EZ174" s="57"/>
      <c r="FA174" s="57"/>
      <c r="FB174" s="57"/>
      <c r="FC174" s="57"/>
      <c r="FD174" s="57"/>
      <c r="FE174" s="57"/>
      <c r="FF174" s="57"/>
      <c r="FG174" s="57"/>
      <c r="FH174" s="57"/>
      <c r="FI174" s="57"/>
      <c r="FJ174" s="57"/>
      <c r="FK174" s="57"/>
      <c r="FL174" s="57"/>
      <c r="FM174" s="57"/>
      <c r="FN174" s="57"/>
      <c r="FO174" s="57"/>
      <c r="FP174" s="57"/>
      <c r="FQ174" s="57"/>
      <c r="FR174" s="57"/>
      <c r="FS174" s="57"/>
      <c r="FT174" s="57"/>
      <c r="FU174" s="57"/>
      <c r="FV174" s="57"/>
      <c r="FW174" s="57"/>
      <c r="FX174" s="57"/>
      <c r="FY174" s="57"/>
      <c r="FZ174" s="57"/>
      <c r="GA174" s="57"/>
      <c r="GB174" s="57"/>
      <c r="GC174" s="57"/>
      <c r="GD174" s="57"/>
      <c r="GE174" s="57"/>
      <c r="GF174" s="57"/>
      <c r="GG174" s="57"/>
      <c r="GH174" s="57"/>
      <c r="GI174" s="57"/>
      <c r="GJ174" s="57"/>
      <c r="GK174" s="57"/>
      <c r="GL174" s="57"/>
      <c r="GM174" s="57"/>
      <c r="GN174" s="57"/>
      <c r="GO174" s="57"/>
      <c r="GP174" s="57"/>
      <c r="GQ174" s="57"/>
      <c r="GR174" s="57"/>
      <c r="GS174" s="57"/>
      <c r="GT174" s="57"/>
      <c r="GU174" s="57"/>
      <c r="GV174" s="57"/>
      <c r="GW174" s="57"/>
      <c r="GX174" s="57"/>
      <c r="GY174" s="57"/>
      <c r="GZ174" s="57"/>
      <c r="HA174" s="57"/>
      <c r="HB174" s="57"/>
      <c r="HC174" s="57"/>
      <c r="HD174" s="57"/>
      <c r="HE174" s="57"/>
      <c r="HF174" s="57"/>
      <c r="HG174" s="57"/>
      <c r="HH174" s="57"/>
      <c r="HI174" s="57"/>
      <c r="HJ174" s="57"/>
      <c r="HK174" s="57"/>
      <c r="HL174" s="57"/>
      <c r="HM174" s="57"/>
      <c r="HN174" s="57"/>
      <c r="HO174" s="57"/>
      <c r="HP174" s="57"/>
      <c r="HQ174" s="57"/>
      <c r="HR174" s="57"/>
      <c r="HS174" s="57"/>
      <c r="HT174" s="57"/>
      <c r="HU174" s="57"/>
      <c r="HV174" s="57"/>
      <c r="HW174" s="57"/>
      <c r="HX174" s="57"/>
      <c r="HY174" s="57"/>
      <c r="HZ174" s="57"/>
      <c r="IA174" s="57"/>
      <c r="IB174" s="57"/>
      <c r="IC174" s="57"/>
      <c r="ID174" s="57"/>
      <c r="IE174" s="57"/>
      <c r="IF174" s="57"/>
      <c r="IG174" s="57"/>
      <c r="IH174" s="57"/>
      <c r="II174" s="57"/>
      <c r="IJ174" s="57"/>
      <c r="IK174" s="57"/>
      <c r="IL174" s="57"/>
      <c r="IM174" s="57"/>
      <c r="IN174" s="57"/>
    </row>
    <row r="175" spans="1:254" ht="30" customHeight="1">
      <c r="A175" s="60"/>
      <c r="B175" s="80" t="s">
        <v>404</v>
      </c>
      <c r="C175" s="107"/>
      <c r="D175" s="107"/>
      <c r="E175" s="107"/>
      <c r="F175" s="107"/>
      <c r="G175" s="107"/>
      <c r="H175" s="107"/>
      <c r="I175" s="107"/>
      <c r="J175" s="107"/>
      <c r="K175" s="107"/>
      <c r="L175" s="65"/>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c r="EC175" s="57"/>
      <c r="ED175" s="57"/>
      <c r="EE175" s="57"/>
      <c r="EF175" s="57"/>
      <c r="EG175" s="57"/>
      <c r="EH175" s="57"/>
      <c r="EI175" s="57"/>
      <c r="EJ175" s="57"/>
      <c r="EK175" s="57"/>
      <c r="EL175" s="57"/>
      <c r="EM175" s="57"/>
      <c r="EN175" s="57"/>
      <c r="EO175" s="57"/>
      <c r="EP175" s="57"/>
      <c r="EQ175" s="57"/>
      <c r="ER175" s="57"/>
      <c r="ES175" s="57"/>
      <c r="ET175" s="57"/>
      <c r="EU175" s="57"/>
      <c r="EV175" s="57"/>
      <c r="EW175" s="57"/>
      <c r="EX175" s="57"/>
      <c r="EY175" s="57"/>
      <c r="EZ175" s="57"/>
      <c r="FA175" s="57"/>
      <c r="FB175" s="57"/>
      <c r="FC175" s="57"/>
      <c r="FD175" s="57"/>
      <c r="FE175" s="57"/>
      <c r="FF175" s="57"/>
      <c r="FG175" s="57"/>
      <c r="FH175" s="57"/>
      <c r="FI175" s="57"/>
      <c r="FJ175" s="57"/>
      <c r="FK175" s="57"/>
      <c r="FL175" s="57"/>
      <c r="FM175" s="57"/>
      <c r="FN175" s="57"/>
      <c r="FO175" s="57"/>
      <c r="FP175" s="57"/>
      <c r="FQ175" s="57"/>
      <c r="FR175" s="57"/>
      <c r="FS175" s="57"/>
      <c r="FT175" s="57"/>
      <c r="FU175" s="57"/>
      <c r="FV175" s="57"/>
      <c r="FW175" s="57"/>
      <c r="FX175" s="57"/>
      <c r="FY175" s="57"/>
      <c r="FZ175" s="57"/>
      <c r="GA175" s="57"/>
      <c r="GB175" s="57"/>
      <c r="GC175" s="57"/>
      <c r="GD175" s="57"/>
      <c r="GE175" s="57"/>
      <c r="GF175" s="57"/>
      <c r="GG175" s="57"/>
      <c r="GH175" s="57"/>
      <c r="GI175" s="57"/>
      <c r="GJ175" s="57"/>
      <c r="GK175" s="57"/>
      <c r="GL175" s="57"/>
      <c r="GM175" s="57"/>
      <c r="GN175" s="57"/>
      <c r="GO175" s="57"/>
      <c r="GP175" s="57"/>
      <c r="GQ175" s="57"/>
      <c r="GR175" s="57"/>
      <c r="GS175" s="57"/>
      <c r="GT175" s="57"/>
      <c r="GU175" s="57"/>
      <c r="GV175" s="57"/>
      <c r="GW175" s="57"/>
      <c r="GX175" s="57"/>
      <c r="GY175" s="57"/>
      <c r="GZ175" s="57"/>
      <c r="HA175" s="57"/>
      <c r="HB175" s="57"/>
      <c r="HC175" s="57"/>
      <c r="HD175" s="57"/>
      <c r="HE175" s="57"/>
      <c r="HF175" s="57"/>
      <c r="HG175" s="57"/>
      <c r="HH175" s="57"/>
      <c r="HI175" s="57"/>
      <c r="HJ175" s="57"/>
      <c r="HK175" s="57"/>
      <c r="HL175" s="57"/>
      <c r="HM175" s="57"/>
      <c r="HN175" s="57"/>
      <c r="HO175" s="57"/>
      <c r="HP175" s="57"/>
      <c r="HQ175" s="57"/>
      <c r="HR175" s="57"/>
      <c r="HS175" s="57"/>
      <c r="HT175" s="57"/>
      <c r="HU175" s="57"/>
      <c r="HV175" s="57"/>
      <c r="HW175" s="57"/>
      <c r="HX175" s="57"/>
      <c r="HY175" s="57"/>
      <c r="HZ175" s="57"/>
      <c r="IA175" s="57"/>
      <c r="IB175" s="57"/>
      <c r="IC175" s="57"/>
      <c r="ID175" s="57"/>
      <c r="IE175" s="57"/>
      <c r="IF175" s="57"/>
      <c r="IG175" s="57"/>
      <c r="IH175" s="57"/>
      <c r="II175" s="57"/>
      <c r="IJ175" s="57"/>
      <c r="IK175" s="57"/>
      <c r="IL175" s="57"/>
      <c r="IM175" s="57"/>
      <c r="IN175" s="57"/>
    </row>
    <row r="176" spans="1:254" ht="16.5" customHeight="1">
      <c r="A176" s="60"/>
      <c r="B176" s="63" t="s">
        <v>358</v>
      </c>
      <c r="C176" s="107"/>
      <c r="D176" s="107"/>
      <c r="E176" s="107"/>
      <c r="F176" s="107"/>
      <c r="G176" s="107"/>
      <c r="H176" s="107"/>
      <c r="I176" s="107"/>
      <c r="J176" s="107"/>
      <c r="K176" s="107"/>
      <c r="L176" s="65"/>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c r="EC176" s="57"/>
      <c r="ED176" s="57"/>
      <c r="EE176" s="57"/>
      <c r="EF176" s="57"/>
      <c r="EG176" s="57"/>
      <c r="EH176" s="57"/>
      <c r="EI176" s="57"/>
      <c r="EJ176" s="57"/>
      <c r="EK176" s="57"/>
      <c r="EL176" s="57"/>
      <c r="EM176" s="57"/>
      <c r="EN176" s="57"/>
      <c r="EO176" s="57"/>
      <c r="EP176" s="57"/>
      <c r="EQ176" s="57"/>
      <c r="ER176" s="57"/>
      <c r="ES176" s="57"/>
      <c r="ET176" s="57"/>
      <c r="EU176" s="57"/>
      <c r="EV176" s="57"/>
      <c r="EW176" s="57"/>
      <c r="EX176" s="57"/>
      <c r="EY176" s="57"/>
      <c r="EZ176" s="57"/>
      <c r="FA176" s="57"/>
      <c r="FB176" s="57"/>
      <c r="FC176" s="57"/>
      <c r="FD176" s="57"/>
      <c r="FE176" s="57"/>
      <c r="FF176" s="57"/>
      <c r="FG176" s="57"/>
      <c r="FH176" s="57"/>
      <c r="FI176" s="57"/>
      <c r="FJ176" s="57"/>
      <c r="FK176" s="57"/>
      <c r="FL176" s="57"/>
      <c r="FM176" s="57"/>
      <c r="FN176" s="57"/>
      <c r="FO176" s="57"/>
      <c r="FP176" s="57"/>
      <c r="FQ176" s="57"/>
      <c r="FR176" s="57"/>
      <c r="FS176" s="57"/>
      <c r="FT176" s="57"/>
      <c r="FU176" s="57"/>
      <c r="FV176" s="57"/>
      <c r="FW176" s="57"/>
      <c r="FX176" s="57"/>
      <c r="FY176" s="57"/>
      <c r="FZ176" s="57"/>
      <c r="GA176" s="57"/>
      <c r="GB176" s="57"/>
      <c r="GC176" s="57"/>
      <c r="GD176" s="57"/>
      <c r="GE176" s="57"/>
      <c r="GF176" s="57"/>
      <c r="GG176" s="57"/>
      <c r="GH176" s="57"/>
      <c r="GI176" s="57"/>
      <c r="GJ176" s="57"/>
      <c r="GK176" s="57"/>
      <c r="GL176" s="57"/>
      <c r="GM176" s="57"/>
      <c r="GN176" s="57"/>
      <c r="GO176" s="57"/>
      <c r="GP176" s="57"/>
      <c r="GQ176" s="57"/>
      <c r="GR176" s="57"/>
      <c r="GS176" s="57"/>
      <c r="GT176" s="57"/>
      <c r="GU176" s="57"/>
      <c r="GV176" s="57"/>
      <c r="GW176" s="57"/>
      <c r="GX176" s="57"/>
      <c r="GY176" s="57"/>
      <c r="GZ176" s="57"/>
      <c r="HA176" s="57"/>
      <c r="HB176" s="57"/>
      <c r="HC176" s="57"/>
      <c r="HD176" s="57"/>
      <c r="HE176" s="57"/>
      <c r="HF176" s="57"/>
      <c r="HG176" s="57"/>
      <c r="HH176" s="57"/>
      <c r="HI176" s="57"/>
      <c r="HJ176" s="57"/>
      <c r="HK176" s="57"/>
      <c r="HL176" s="57"/>
      <c r="HM176" s="57"/>
      <c r="HN176" s="57"/>
      <c r="HO176" s="57"/>
      <c r="HP176" s="57"/>
      <c r="HQ176" s="57"/>
      <c r="HR176" s="57"/>
      <c r="HS176" s="57"/>
      <c r="HT176" s="57"/>
      <c r="HU176" s="57"/>
      <c r="HV176" s="57"/>
      <c r="HW176" s="57"/>
      <c r="HX176" s="57"/>
      <c r="HY176" s="57"/>
      <c r="HZ176" s="57"/>
      <c r="IA176" s="57"/>
      <c r="IB176" s="57"/>
      <c r="IC176" s="57"/>
      <c r="ID176" s="57"/>
      <c r="IE176" s="57"/>
      <c r="IF176" s="57"/>
      <c r="IG176" s="57"/>
      <c r="IH176" s="57"/>
      <c r="II176" s="57"/>
      <c r="IJ176" s="57"/>
      <c r="IK176" s="57"/>
      <c r="IL176" s="57"/>
      <c r="IM176" s="57"/>
      <c r="IN176" s="57"/>
    </row>
    <row r="177" spans="1:248">
      <c r="A177" s="53" t="s">
        <v>405</v>
      </c>
      <c r="B177" s="63" t="s">
        <v>406</v>
      </c>
      <c r="C177" s="106">
        <f t="shared" ref="C177" si="140">C178+C179</f>
        <v>0</v>
      </c>
      <c r="D177" s="106">
        <f t="shared" ref="D177:K177" si="141">D178+D179</f>
        <v>18815550</v>
      </c>
      <c r="E177" s="106">
        <f t="shared" si="141"/>
        <v>17863070</v>
      </c>
      <c r="F177" s="106">
        <f t="shared" si="141"/>
        <v>17863070</v>
      </c>
      <c r="G177" s="106">
        <f t="shared" si="141"/>
        <v>17854648.199999999</v>
      </c>
      <c r="H177" s="106">
        <f t="shared" si="141"/>
        <v>3351532.97</v>
      </c>
      <c r="I177" s="106">
        <f t="shared" si="141"/>
        <v>0</v>
      </c>
      <c r="J177" s="106">
        <f t="shared" si="141"/>
        <v>3351532.9699999988</v>
      </c>
      <c r="K177" s="106">
        <f t="shared" si="141"/>
        <v>14503115.23</v>
      </c>
      <c r="L177" s="65"/>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c r="EC177" s="57"/>
      <c r="ED177" s="57"/>
      <c r="EE177" s="57"/>
      <c r="EF177" s="57"/>
      <c r="EG177" s="57"/>
      <c r="EH177" s="57"/>
      <c r="EI177" s="57"/>
      <c r="EJ177" s="57"/>
      <c r="EK177" s="57"/>
      <c r="EL177" s="57"/>
      <c r="EM177" s="57"/>
      <c r="EN177" s="57"/>
      <c r="EO177" s="57"/>
      <c r="EP177" s="57"/>
      <c r="EQ177" s="57"/>
      <c r="ER177" s="57"/>
      <c r="ES177" s="57"/>
      <c r="ET177" s="57"/>
      <c r="EU177" s="57"/>
      <c r="EV177" s="57"/>
      <c r="EW177" s="57"/>
      <c r="EX177" s="57"/>
      <c r="EY177" s="57"/>
      <c r="EZ177" s="57"/>
      <c r="FA177" s="57"/>
      <c r="FB177" s="57"/>
      <c r="FC177" s="57"/>
      <c r="FD177" s="57"/>
      <c r="FE177" s="57"/>
      <c r="FF177" s="57"/>
      <c r="FG177" s="57"/>
      <c r="FH177" s="57"/>
      <c r="FI177" s="57"/>
      <c r="FJ177" s="57"/>
      <c r="FK177" s="57"/>
      <c r="FL177" s="57"/>
      <c r="FM177" s="57"/>
      <c r="FN177" s="57"/>
      <c r="FO177" s="57"/>
      <c r="FP177" s="57"/>
      <c r="FQ177" s="57"/>
      <c r="FR177" s="57"/>
      <c r="FS177" s="57"/>
      <c r="FT177" s="57"/>
      <c r="FU177" s="57"/>
      <c r="FV177" s="57"/>
      <c r="FW177" s="57"/>
      <c r="FX177" s="57"/>
      <c r="FY177" s="57"/>
      <c r="FZ177" s="57"/>
      <c r="GA177" s="57"/>
      <c r="GB177" s="57"/>
      <c r="GC177" s="57"/>
      <c r="GD177" s="57"/>
      <c r="GE177" s="57"/>
      <c r="GF177" s="57"/>
      <c r="GG177" s="57"/>
      <c r="GH177" s="57"/>
      <c r="GI177" s="57"/>
      <c r="GJ177" s="57"/>
      <c r="GK177" s="57"/>
      <c r="GL177" s="57"/>
      <c r="GM177" s="57"/>
      <c r="GN177" s="57"/>
      <c r="GO177" s="57"/>
      <c r="GP177" s="57"/>
      <c r="GQ177" s="57"/>
      <c r="GR177" s="57"/>
      <c r="GS177" s="57"/>
      <c r="GT177" s="57"/>
      <c r="GU177" s="57"/>
      <c r="GV177" s="57"/>
      <c r="GW177" s="57"/>
      <c r="GX177" s="57"/>
      <c r="GY177" s="57"/>
      <c r="GZ177" s="57"/>
      <c r="HA177" s="57"/>
      <c r="HB177" s="57"/>
      <c r="HC177" s="57"/>
      <c r="HD177" s="57"/>
      <c r="HE177" s="57"/>
      <c r="HF177" s="57"/>
      <c r="HG177" s="57"/>
      <c r="HH177" s="57"/>
      <c r="HI177" s="57"/>
      <c r="HJ177" s="57"/>
      <c r="HK177" s="57"/>
      <c r="HL177" s="57"/>
      <c r="HM177" s="57"/>
      <c r="HN177" s="57"/>
      <c r="HO177" s="57"/>
      <c r="HP177" s="57"/>
      <c r="HQ177" s="57"/>
      <c r="HR177" s="57"/>
      <c r="HS177" s="57"/>
      <c r="HT177" s="57"/>
      <c r="HU177" s="57"/>
      <c r="HV177" s="57"/>
      <c r="HW177" s="57"/>
      <c r="HX177" s="57"/>
      <c r="HY177" s="57"/>
      <c r="HZ177" s="57"/>
      <c r="IA177" s="57"/>
      <c r="IB177" s="57"/>
      <c r="IC177" s="57"/>
      <c r="ID177" s="57"/>
      <c r="IE177" s="57"/>
      <c r="IF177" s="57"/>
      <c r="IG177" s="57"/>
      <c r="IH177" s="57"/>
      <c r="II177" s="57"/>
      <c r="IJ177" s="57"/>
      <c r="IK177" s="57"/>
      <c r="IL177" s="57"/>
      <c r="IM177" s="57"/>
      <c r="IN177" s="57"/>
    </row>
    <row r="178" spans="1:248" ht="16.5" customHeight="1">
      <c r="A178" s="53"/>
      <c r="B178" s="63" t="s">
        <v>365</v>
      </c>
      <c r="C178" s="106"/>
      <c r="D178" s="106">
        <f>18734710</f>
        <v>18734710</v>
      </c>
      <c r="E178" s="106">
        <v>17773890</v>
      </c>
      <c r="F178" s="106">
        <v>17773890</v>
      </c>
      <c r="G178" s="106">
        <v>17773882.199999999</v>
      </c>
      <c r="H178" s="106">
        <v>3343840.97</v>
      </c>
      <c r="I178" s="56">
        <f t="shared" ref="I178:I179" si="142">H178-J178</f>
        <v>0</v>
      </c>
      <c r="J178" s="56">
        <f t="shared" ref="J178:J179" si="143">G178-K178</f>
        <v>3343840.9699999988</v>
      </c>
      <c r="K178" s="106">
        <v>14430041.23</v>
      </c>
      <c r="L178" s="65"/>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c r="EC178" s="57"/>
      <c r="ED178" s="57"/>
      <c r="EE178" s="57"/>
      <c r="EF178" s="57"/>
      <c r="EG178" s="57"/>
      <c r="EH178" s="57"/>
      <c r="EI178" s="57"/>
      <c r="EJ178" s="57"/>
      <c r="EK178" s="57"/>
      <c r="EL178" s="57"/>
      <c r="EM178" s="57"/>
      <c r="EN178" s="57"/>
      <c r="EO178" s="57"/>
      <c r="EP178" s="57"/>
      <c r="EQ178" s="57"/>
      <c r="ER178" s="57"/>
      <c r="ES178" s="57"/>
      <c r="ET178" s="57"/>
      <c r="EU178" s="57"/>
      <c r="EV178" s="57"/>
      <c r="EW178" s="57"/>
      <c r="EX178" s="57"/>
      <c r="EY178" s="57"/>
      <c r="EZ178" s="57"/>
      <c r="FA178" s="57"/>
      <c r="FB178" s="57"/>
      <c r="FC178" s="57"/>
      <c r="FD178" s="57"/>
      <c r="FE178" s="57"/>
      <c r="FF178" s="57"/>
      <c r="FG178" s="57"/>
      <c r="FH178" s="57"/>
      <c r="FI178" s="57"/>
      <c r="FJ178" s="57"/>
      <c r="FK178" s="57"/>
      <c r="FL178" s="57"/>
      <c r="FM178" s="57"/>
      <c r="FN178" s="57"/>
      <c r="FO178" s="57"/>
      <c r="FP178" s="57"/>
      <c r="FQ178" s="57"/>
      <c r="FR178" s="57"/>
      <c r="FS178" s="57"/>
      <c r="FT178" s="57"/>
      <c r="FU178" s="57"/>
      <c r="FV178" s="57"/>
      <c r="FW178" s="57"/>
      <c r="FX178" s="57"/>
      <c r="FY178" s="57"/>
      <c r="FZ178" s="57"/>
      <c r="GA178" s="57"/>
      <c r="GB178" s="57"/>
      <c r="GC178" s="57"/>
      <c r="GD178" s="57"/>
      <c r="GE178" s="57"/>
      <c r="GF178" s="57"/>
      <c r="GG178" s="57"/>
      <c r="GH178" s="57"/>
      <c r="GI178" s="57"/>
      <c r="GJ178" s="57"/>
      <c r="GK178" s="57"/>
      <c r="GL178" s="57"/>
      <c r="GM178" s="57"/>
      <c r="GN178" s="57"/>
      <c r="GO178" s="57"/>
      <c r="GP178" s="57"/>
      <c r="GQ178" s="57"/>
      <c r="GR178" s="57"/>
      <c r="GS178" s="57"/>
      <c r="GT178" s="57"/>
      <c r="GU178" s="57"/>
      <c r="GV178" s="57"/>
      <c r="GW178" s="57"/>
      <c r="GX178" s="57"/>
      <c r="GY178" s="57"/>
      <c r="GZ178" s="57"/>
      <c r="HA178" s="57"/>
      <c r="HB178" s="57"/>
      <c r="HC178" s="57"/>
      <c r="HD178" s="57"/>
      <c r="HE178" s="57"/>
      <c r="HF178" s="57"/>
      <c r="HG178" s="57"/>
      <c r="HH178" s="57"/>
      <c r="HI178" s="57"/>
      <c r="HJ178" s="57"/>
      <c r="HK178" s="57"/>
      <c r="HL178" s="57"/>
      <c r="HM178" s="57"/>
      <c r="HN178" s="57"/>
      <c r="HO178" s="57"/>
      <c r="HP178" s="57"/>
      <c r="HQ178" s="57"/>
      <c r="HR178" s="57"/>
      <c r="HS178" s="57"/>
      <c r="HT178" s="57"/>
      <c r="HU178" s="57"/>
      <c r="HV178" s="57"/>
      <c r="HW178" s="57"/>
      <c r="HX178" s="57"/>
      <c r="HY178" s="57"/>
      <c r="HZ178" s="57"/>
      <c r="IA178" s="57"/>
      <c r="IB178" s="57"/>
      <c r="IC178" s="57"/>
      <c r="ID178" s="57"/>
      <c r="IE178" s="57"/>
      <c r="IF178" s="57"/>
      <c r="IG178" s="57"/>
      <c r="IH178" s="57"/>
      <c r="II178" s="57"/>
      <c r="IJ178" s="57"/>
      <c r="IK178" s="57"/>
      <c r="IL178" s="57"/>
      <c r="IM178" s="57"/>
      <c r="IN178" s="57"/>
    </row>
    <row r="179" spans="1:248" ht="60">
      <c r="A179" s="53"/>
      <c r="B179" s="63" t="s">
        <v>367</v>
      </c>
      <c r="C179" s="106"/>
      <c r="D179" s="106">
        <v>80840</v>
      </c>
      <c r="E179" s="106">
        <v>89180</v>
      </c>
      <c r="F179" s="106">
        <v>89180</v>
      </c>
      <c r="G179" s="106">
        <v>80766</v>
      </c>
      <c r="H179" s="106">
        <v>7692</v>
      </c>
      <c r="I179" s="56">
        <f t="shared" si="142"/>
        <v>0</v>
      </c>
      <c r="J179" s="56">
        <f t="shared" si="143"/>
        <v>7692</v>
      </c>
      <c r="K179" s="106">
        <v>73074</v>
      </c>
      <c r="L179" s="65"/>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c r="GN179" s="57"/>
      <c r="GO179" s="57"/>
      <c r="GP179" s="57"/>
      <c r="GQ179" s="57"/>
      <c r="GR179" s="57"/>
      <c r="GS179" s="57"/>
      <c r="GT179" s="57"/>
      <c r="GU179" s="57"/>
      <c r="GV179" s="57"/>
      <c r="GW179" s="57"/>
      <c r="GX179" s="57"/>
      <c r="GY179" s="57"/>
      <c r="GZ179" s="57"/>
      <c r="HA179" s="57"/>
      <c r="HB179" s="57"/>
      <c r="HC179" s="57"/>
      <c r="HD179" s="57"/>
      <c r="HE179" s="57"/>
      <c r="HF179" s="57"/>
      <c r="HG179" s="57"/>
      <c r="HH179" s="57"/>
      <c r="HI179" s="57"/>
      <c r="HJ179" s="57"/>
      <c r="HK179" s="57"/>
      <c r="HL179" s="57"/>
      <c r="HM179" s="57"/>
      <c r="HN179" s="57"/>
      <c r="HO179" s="57"/>
      <c r="HP179" s="57"/>
      <c r="HQ179" s="57"/>
      <c r="HR179" s="57"/>
      <c r="HS179" s="57"/>
      <c r="HT179" s="57"/>
      <c r="HU179" s="57"/>
      <c r="HV179" s="57"/>
      <c r="HW179" s="57"/>
      <c r="HX179" s="57"/>
      <c r="HY179" s="57"/>
      <c r="HZ179" s="57"/>
      <c r="IA179" s="57"/>
      <c r="IB179" s="57"/>
      <c r="IC179" s="57"/>
      <c r="ID179" s="57"/>
      <c r="IE179" s="57"/>
      <c r="IF179" s="57"/>
      <c r="IG179" s="57"/>
      <c r="IH179" s="57"/>
      <c r="II179" s="57"/>
      <c r="IJ179" s="57"/>
      <c r="IK179" s="57"/>
      <c r="IL179" s="57"/>
      <c r="IM179" s="57"/>
      <c r="IN179" s="57"/>
    </row>
    <row r="180" spans="1:248" ht="16.5" customHeight="1">
      <c r="A180" s="60"/>
      <c r="B180" s="63" t="s">
        <v>358</v>
      </c>
      <c r="C180" s="106"/>
      <c r="D180" s="106"/>
      <c r="E180" s="106"/>
      <c r="F180" s="106"/>
      <c r="G180" s="106"/>
      <c r="H180" s="106"/>
      <c r="I180" s="106"/>
      <c r="J180" s="106"/>
      <c r="K180" s="106"/>
      <c r="L180" s="65"/>
      <c r="IN180" s="57"/>
    </row>
    <row r="181" spans="1:248">
      <c r="A181" s="60" t="s">
        <v>407</v>
      </c>
      <c r="B181" s="63" t="s">
        <v>408</v>
      </c>
      <c r="C181" s="107">
        <f t="shared" ref="C181" si="144">C182+C183</f>
        <v>0</v>
      </c>
      <c r="D181" s="107">
        <f t="shared" ref="D181:K181" si="145">D182+D183</f>
        <v>6076880</v>
      </c>
      <c r="E181" s="107">
        <f t="shared" si="145"/>
        <v>5965880</v>
      </c>
      <c r="F181" s="107">
        <f t="shared" si="145"/>
        <v>5965880</v>
      </c>
      <c r="G181" s="107">
        <f t="shared" si="145"/>
        <v>5028509.21</v>
      </c>
      <c r="H181" s="107">
        <f t="shared" si="145"/>
        <v>724859.15</v>
      </c>
      <c r="I181" s="107">
        <f t="shared" si="145"/>
        <v>0</v>
      </c>
      <c r="J181" s="107">
        <f t="shared" si="145"/>
        <v>724859.14999999956</v>
      </c>
      <c r="K181" s="107">
        <f t="shared" si="145"/>
        <v>4303650.0599999996</v>
      </c>
      <c r="L181" s="65"/>
      <c r="IN181" s="57"/>
    </row>
    <row r="182" spans="1:248">
      <c r="A182" s="60"/>
      <c r="B182" s="63" t="s">
        <v>365</v>
      </c>
      <c r="C182" s="107"/>
      <c r="D182" s="106">
        <f>6075000</f>
        <v>6075000</v>
      </c>
      <c r="E182" s="106">
        <v>5964000</v>
      </c>
      <c r="F182" s="106">
        <v>5964000</v>
      </c>
      <c r="G182" s="106">
        <v>5028220.0599999996</v>
      </c>
      <c r="H182" s="106">
        <v>724910.06</v>
      </c>
      <c r="I182" s="56">
        <f t="shared" ref="I182:I183" si="146">H182-J182</f>
        <v>0</v>
      </c>
      <c r="J182" s="56">
        <f t="shared" ref="J182:J183" si="147">G182-K182</f>
        <v>724910.05999999959</v>
      </c>
      <c r="K182" s="106">
        <v>4303310</v>
      </c>
      <c r="L182" s="65"/>
      <c r="IN182" s="57"/>
    </row>
    <row r="183" spans="1:248" ht="60">
      <c r="A183" s="60"/>
      <c r="B183" s="63" t="s">
        <v>367</v>
      </c>
      <c r="C183" s="107"/>
      <c r="D183" s="106">
        <v>1880</v>
      </c>
      <c r="E183" s="106">
        <v>1880</v>
      </c>
      <c r="F183" s="106">
        <v>1880</v>
      </c>
      <c r="G183" s="106">
        <v>289.14999999999998</v>
      </c>
      <c r="H183" s="106">
        <v>-50.91</v>
      </c>
      <c r="I183" s="56">
        <f t="shared" si="146"/>
        <v>0</v>
      </c>
      <c r="J183" s="56">
        <f t="shared" si="147"/>
        <v>-50.910000000000025</v>
      </c>
      <c r="K183" s="106">
        <v>340.06</v>
      </c>
      <c r="L183" s="65"/>
      <c r="IN183" s="57"/>
    </row>
    <row r="184" spans="1:248">
      <c r="A184" s="60"/>
      <c r="B184" s="63" t="s">
        <v>358</v>
      </c>
      <c r="C184" s="107"/>
      <c r="D184" s="107"/>
      <c r="E184" s="107"/>
      <c r="F184" s="107"/>
      <c r="G184" s="107"/>
      <c r="H184" s="107"/>
      <c r="I184" s="107"/>
      <c r="J184" s="107"/>
      <c r="K184" s="107"/>
      <c r="L184" s="65"/>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c r="GN184" s="57"/>
      <c r="GO184" s="57"/>
      <c r="GP184" s="57"/>
      <c r="GQ184" s="57"/>
      <c r="GR184" s="57"/>
      <c r="GS184" s="57"/>
      <c r="GT184" s="57"/>
      <c r="GU184" s="57"/>
      <c r="GV184" s="57"/>
      <c r="GW184" s="57"/>
      <c r="GX184" s="57"/>
      <c r="GY184" s="57"/>
      <c r="GZ184" s="57"/>
      <c r="HA184" s="57"/>
      <c r="HB184" s="57"/>
      <c r="HC184" s="57"/>
      <c r="HD184" s="57"/>
      <c r="HE184" s="57"/>
      <c r="HF184" s="57"/>
      <c r="HG184" s="57"/>
      <c r="HH184" s="57"/>
      <c r="HI184" s="57"/>
      <c r="HJ184" s="57"/>
      <c r="HK184" s="57"/>
      <c r="HL184" s="57"/>
      <c r="HM184" s="57"/>
      <c r="HN184" s="57"/>
      <c r="HO184" s="57"/>
      <c r="HP184" s="57"/>
      <c r="HQ184" s="57"/>
      <c r="HR184" s="57"/>
      <c r="HS184" s="57"/>
      <c r="HT184" s="57"/>
      <c r="HU184" s="57"/>
      <c r="HV184" s="57"/>
      <c r="HW184" s="57"/>
      <c r="HX184" s="57"/>
      <c r="HY184" s="57"/>
      <c r="HZ184" s="57"/>
      <c r="IA184" s="57"/>
      <c r="IB184" s="57"/>
      <c r="IC184" s="57"/>
      <c r="ID184" s="57"/>
      <c r="IE184" s="57"/>
      <c r="IF184" s="57"/>
      <c r="IG184" s="57"/>
      <c r="IH184" s="57"/>
      <c r="II184" s="57"/>
      <c r="IJ184" s="57"/>
      <c r="IK184" s="57"/>
      <c r="IL184" s="57"/>
      <c r="IM184" s="57"/>
      <c r="IN184" s="57"/>
    </row>
    <row r="185" spans="1:248">
      <c r="A185" s="60" t="s">
        <v>409</v>
      </c>
      <c r="B185" s="58" t="s">
        <v>410</v>
      </c>
      <c r="C185" s="106">
        <f>+C186+C197+C202+C207+C219</f>
        <v>0</v>
      </c>
      <c r="D185" s="106">
        <f t="shared" ref="D185:K185" si="148">+D186+D197+D202+D207+D219</f>
        <v>170330660</v>
      </c>
      <c r="E185" s="106">
        <f t="shared" si="148"/>
        <v>142897540</v>
      </c>
      <c r="F185" s="106">
        <f t="shared" si="148"/>
        <v>142897540</v>
      </c>
      <c r="G185" s="106">
        <f t="shared" si="148"/>
        <v>135969582.44999999</v>
      </c>
      <c r="H185" s="106">
        <f t="shared" si="148"/>
        <v>18510770.219999999</v>
      </c>
      <c r="I185" s="106">
        <f t="shared" si="148"/>
        <v>0</v>
      </c>
      <c r="J185" s="106">
        <f t="shared" si="148"/>
        <v>18510770.219999995</v>
      </c>
      <c r="K185" s="106">
        <f t="shared" si="148"/>
        <v>117458812.23</v>
      </c>
      <c r="L185" s="65"/>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c r="GN185" s="57"/>
      <c r="GO185" s="57"/>
      <c r="GP185" s="57"/>
      <c r="GQ185" s="57"/>
      <c r="GR185" s="57"/>
      <c r="GS185" s="57"/>
      <c r="GT185" s="57"/>
      <c r="GU185" s="57"/>
      <c r="GV185" s="57"/>
      <c r="GW185" s="57"/>
      <c r="GX185" s="57"/>
      <c r="GY185" s="57"/>
      <c r="GZ185" s="57"/>
      <c r="HA185" s="57"/>
      <c r="HB185" s="57"/>
      <c r="HC185" s="57"/>
      <c r="HD185" s="57"/>
      <c r="HE185" s="57"/>
      <c r="HF185" s="57"/>
      <c r="HG185" s="57"/>
      <c r="HH185" s="57"/>
      <c r="HI185" s="57"/>
      <c r="HJ185" s="57"/>
      <c r="HK185" s="57"/>
      <c r="HL185" s="57"/>
      <c r="HM185" s="57"/>
      <c r="HN185" s="57"/>
      <c r="HO185" s="57"/>
      <c r="HP185" s="57"/>
      <c r="HQ185" s="57"/>
      <c r="HR185" s="57"/>
      <c r="HS185" s="57"/>
      <c r="HT185" s="57"/>
      <c r="HU185" s="57"/>
      <c r="HV185" s="57"/>
      <c r="HW185" s="57"/>
      <c r="HX185" s="57"/>
      <c r="HY185" s="57"/>
      <c r="HZ185" s="57"/>
      <c r="IA185" s="57"/>
      <c r="IB185" s="57"/>
      <c r="IC185" s="57"/>
      <c r="ID185" s="57"/>
      <c r="IE185" s="57"/>
      <c r="IF185" s="57"/>
      <c r="IG185" s="57"/>
      <c r="IH185" s="57"/>
      <c r="II185" s="57"/>
      <c r="IJ185" s="57"/>
      <c r="IK185" s="57"/>
      <c r="IL185" s="57"/>
      <c r="IM185" s="57"/>
    </row>
    <row r="186" spans="1:248">
      <c r="A186" s="60" t="s">
        <v>411</v>
      </c>
      <c r="B186" s="58" t="s">
        <v>412</v>
      </c>
      <c r="C186" s="106">
        <f>+C187+C191+C192+C193+C194+C195</f>
        <v>0</v>
      </c>
      <c r="D186" s="106">
        <f t="shared" ref="D186:K186" si="149">+D187+D191+D192+D193+D194+D195</f>
        <v>95833000</v>
      </c>
      <c r="E186" s="106">
        <f t="shared" si="149"/>
        <v>73447790</v>
      </c>
      <c r="F186" s="106">
        <f t="shared" si="149"/>
        <v>73447790</v>
      </c>
      <c r="G186" s="106">
        <f t="shared" si="149"/>
        <v>72500822.799999997</v>
      </c>
      <c r="H186" s="106">
        <f t="shared" si="149"/>
        <v>9278242.8000000007</v>
      </c>
      <c r="I186" s="106">
        <f t="shared" si="149"/>
        <v>0</v>
      </c>
      <c r="J186" s="106">
        <f t="shared" si="149"/>
        <v>9278242.799999997</v>
      </c>
      <c r="K186" s="106">
        <f t="shared" si="149"/>
        <v>63222580</v>
      </c>
      <c r="L186" s="65"/>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c r="GN186" s="57"/>
      <c r="GO186" s="57"/>
      <c r="GP186" s="57"/>
      <c r="GQ186" s="57"/>
      <c r="GR186" s="57"/>
      <c r="GS186" s="57"/>
      <c r="GT186" s="57"/>
      <c r="GU186" s="57"/>
      <c r="GV186" s="57"/>
      <c r="GW186" s="57"/>
      <c r="GX186" s="57"/>
      <c r="GY186" s="57"/>
      <c r="GZ186" s="57"/>
      <c r="HA186" s="57"/>
      <c r="HB186" s="57"/>
      <c r="HC186" s="57"/>
      <c r="HD186" s="57"/>
      <c r="HE186" s="57"/>
      <c r="HF186" s="57"/>
      <c r="HG186" s="57"/>
      <c r="HH186" s="57"/>
      <c r="HI186" s="57"/>
      <c r="HJ186" s="57"/>
      <c r="HK186" s="57"/>
      <c r="HL186" s="57"/>
      <c r="HM186" s="57"/>
      <c r="HN186" s="57"/>
      <c r="HO186" s="57"/>
      <c r="HP186" s="57"/>
      <c r="HQ186" s="57"/>
      <c r="HR186" s="57"/>
      <c r="HS186" s="57"/>
      <c r="HT186" s="57"/>
      <c r="HU186" s="57"/>
      <c r="HV186" s="57"/>
      <c r="HW186" s="57"/>
      <c r="HX186" s="57"/>
      <c r="HY186" s="57"/>
      <c r="HZ186" s="57"/>
      <c r="IA186" s="57"/>
      <c r="IB186" s="57"/>
      <c r="IC186" s="57"/>
      <c r="ID186" s="57"/>
      <c r="IE186" s="57"/>
      <c r="IF186" s="57"/>
      <c r="IG186" s="57"/>
      <c r="IH186" s="57"/>
      <c r="II186" s="57"/>
      <c r="IJ186" s="57"/>
      <c r="IK186" s="57"/>
      <c r="IL186" s="57"/>
      <c r="IM186" s="57"/>
    </row>
    <row r="187" spans="1:248" ht="16.5" customHeight="1">
      <c r="A187" s="60"/>
      <c r="B187" s="68" t="s">
        <v>509</v>
      </c>
      <c r="C187" s="107">
        <f>C188+C189+C190</f>
        <v>0</v>
      </c>
      <c r="D187" s="106">
        <v>90729000</v>
      </c>
      <c r="E187" s="106">
        <v>68133590</v>
      </c>
      <c r="F187" s="106">
        <v>68133590</v>
      </c>
      <c r="G187" s="107">
        <f t="shared" ref="G187:K187" si="150">G188+G189+G190</f>
        <v>68133590</v>
      </c>
      <c r="H187" s="107">
        <f t="shared" si="150"/>
        <v>9271560</v>
      </c>
      <c r="I187" s="107">
        <f t="shared" si="150"/>
        <v>0</v>
      </c>
      <c r="J187" s="107">
        <f t="shared" si="150"/>
        <v>9271559.9999999963</v>
      </c>
      <c r="K187" s="107">
        <f t="shared" si="150"/>
        <v>58862030</v>
      </c>
      <c r="L187" s="65"/>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c r="GN187" s="57"/>
      <c r="GO187" s="57"/>
      <c r="GP187" s="57"/>
      <c r="GQ187" s="57"/>
      <c r="GR187" s="57"/>
      <c r="GS187" s="57"/>
      <c r="GT187" s="57"/>
      <c r="GU187" s="57"/>
      <c r="GV187" s="57"/>
      <c r="GW187" s="57"/>
      <c r="GX187" s="57"/>
      <c r="GY187" s="57"/>
      <c r="GZ187" s="57"/>
      <c r="HA187" s="57"/>
      <c r="HB187" s="57"/>
      <c r="HC187" s="57"/>
      <c r="HD187" s="57"/>
      <c r="HE187" s="57"/>
      <c r="HF187" s="57"/>
      <c r="HG187" s="57"/>
      <c r="HH187" s="57"/>
      <c r="HI187" s="57"/>
      <c r="HJ187" s="57"/>
      <c r="HK187" s="57"/>
      <c r="HL187" s="57"/>
      <c r="HM187" s="57"/>
      <c r="HN187" s="57"/>
      <c r="HO187" s="57"/>
      <c r="HP187" s="57"/>
      <c r="HQ187" s="57"/>
      <c r="HR187" s="57"/>
      <c r="HS187" s="57"/>
      <c r="HT187" s="57"/>
      <c r="HU187" s="57"/>
      <c r="HV187" s="57"/>
      <c r="HW187" s="57"/>
      <c r="HX187" s="57"/>
      <c r="HY187" s="57"/>
      <c r="HZ187" s="57"/>
      <c r="IA187" s="57"/>
      <c r="IB187" s="57"/>
      <c r="IC187" s="57"/>
      <c r="ID187" s="57"/>
      <c r="IE187" s="57"/>
      <c r="IF187" s="57"/>
      <c r="IG187" s="57"/>
      <c r="IH187" s="57"/>
      <c r="II187" s="57"/>
      <c r="IJ187" s="57"/>
      <c r="IK187" s="57"/>
      <c r="IL187" s="57"/>
      <c r="IM187" s="57"/>
      <c r="IN187" s="57"/>
    </row>
    <row r="188" spans="1:248" ht="16.5" customHeight="1">
      <c r="A188" s="60"/>
      <c r="B188" s="105" t="s">
        <v>414</v>
      </c>
      <c r="C188" s="107"/>
      <c r="D188" s="106"/>
      <c r="E188" s="106"/>
      <c r="F188" s="106"/>
      <c r="G188" s="106">
        <v>34511188.469999999</v>
      </c>
      <c r="H188" s="106">
        <v>4011895.78</v>
      </c>
      <c r="I188" s="56">
        <f t="shared" ref="I188:I195" si="151">H188-J188</f>
        <v>0</v>
      </c>
      <c r="J188" s="56">
        <f t="shared" ref="J188:J195" si="152">G188-K188</f>
        <v>4011895.7799999975</v>
      </c>
      <c r="K188" s="106">
        <v>30499292.690000001</v>
      </c>
      <c r="L188" s="65"/>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c r="GN188" s="57"/>
      <c r="GO188" s="57"/>
      <c r="GP188" s="57"/>
      <c r="GQ188" s="57"/>
      <c r="GR188" s="57"/>
      <c r="GS188" s="57"/>
      <c r="GT188" s="57"/>
      <c r="GU188" s="57"/>
      <c r="GV188" s="57"/>
      <c r="GW188" s="57"/>
      <c r="GX188" s="57"/>
      <c r="GY188" s="57"/>
      <c r="GZ188" s="57"/>
      <c r="HA188" s="57"/>
      <c r="HB188" s="57"/>
      <c r="HC188" s="57"/>
      <c r="HD188" s="57"/>
      <c r="HE188" s="57"/>
      <c r="HF188" s="57"/>
      <c r="HG188" s="57"/>
      <c r="HH188" s="57"/>
      <c r="HI188" s="57"/>
      <c r="HJ188" s="57"/>
      <c r="HK188" s="57"/>
      <c r="HL188" s="57"/>
      <c r="HM188" s="57"/>
      <c r="HN188" s="57"/>
      <c r="HO188" s="57"/>
      <c r="HP188" s="57"/>
      <c r="HQ188" s="57"/>
      <c r="HR188" s="57"/>
      <c r="HS188" s="57"/>
      <c r="HT188" s="57"/>
      <c r="HU188" s="57"/>
      <c r="HV188" s="57"/>
      <c r="HW188" s="57"/>
      <c r="HX188" s="57"/>
      <c r="HY188" s="57"/>
      <c r="HZ188" s="57"/>
      <c r="IA188" s="57"/>
      <c r="IB188" s="57"/>
      <c r="IC188" s="57"/>
      <c r="ID188" s="57"/>
      <c r="IE188" s="57"/>
      <c r="IF188" s="57"/>
      <c r="IG188" s="57"/>
      <c r="IH188" s="57"/>
      <c r="II188" s="57"/>
      <c r="IJ188" s="57"/>
      <c r="IK188" s="57"/>
      <c r="IL188" s="57"/>
      <c r="IM188" s="57"/>
      <c r="IN188" s="57"/>
    </row>
    <row r="189" spans="1:248">
      <c r="A189" s="60"/>
      <c r="B189" s="105" t="s">
        <v>415</v>
      </c>
      <c r="C189" s="107"/>
      <c r="D189" s="106"/>
      <c r="E189" s="106"/>
      <c r="F189" s="106"/>
      <c r="G189" s="106">
        <v>33533768.699999999</v>
      </c>
      <c r="H189" s="106">
        <v>5206615.2</v>
      </c>
      <c r="I189" s="56">
        <f t="shared" si="151"/>
        <v>0</v>
      </c>
      <c r="J189" s="56">
        <f t="shared" si="152"/>
        <v>5206615.1999999993</v>
      </c>
      <c r="K189" s="106">
        <v>28327153.5</v>
      </c>
      <c r="L189" s="65"/>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c r="GN189" s="57"/>
      <c r="GO189" s="57"/>
      <c r="GP189" s="57"/>
      <c r="GQ189" s="57"/>
      <c r="GR189" s="57"/>
      <c r="GS189" s="57"/>
      <c r="GT189" s="57"/>
      <c r="GU189" s="57"/>
      <c r="GV189" s="57"/>
      <c r="GW189" s="57"/>
      <c r="GX189" s="57"/>
      <c r="GY189" s="57"/>
      <c r="GZ189" s="57"/>
      <c r="HA189" s="57"/>
      <c r="HB189" s="57"/>
      <c r="HC189" s="57"/>
      <c r="HD189" s="57"/>
      <c r="HE189" s="57"/>
      <c r="HF189" s="57"/>
      <c r="HG189" s="57"/>
      <c r="HH189" s="57"/>
      <c r="HI189" s="57"/>
      <c r="HJ189" s="57"/>
      <c r="HK189" s="57"/>
      <c r="HL189" s="57"/>
      <c r="HM189" s="57"/>
      <c r="HN189" s="57"/>
      <c r="HO189" s="57"/>
      <c r="HP189" s="57"/>
      <c r="HQ189" s="57"/>
      <c r="HR189" s="57"/>
      <c r="HS189" s="57"/>
      <c r="HT189" s="57"/>
      <c r="HU189" s="57"/>
      <c r="HV189" s="57"/>
      <c r="HW189" s="57"/>
      <c r="HX189" s="57"/>
      <c r="HY189" s="57"/>
      <c r="HZ189" s="57"/>
      <c r="IA189" s="57"/>
      <c r="IB189" s="57"/>
      <c r="IC189" s="57"/>
      <c r="ID189" s="57"/>
      <c r="IE189" s="57"/>
      <c r="IF189" s="57"/>
      <c r="IG189" s="57"/>
      <c r="IH189" s="57"/>
      <c r="II189" s="57"/>
      <c r="IJ189" s="57"/>
      <c r="IK189" s="57"/>
      <c r="IL189" s="57"/>
      <c r="IM189" s="57"/>
      <c r="IN189" s="57"/>
    </row>
    <row r="190" spans="1:248">
      <c r="A190" s="60"/>
      <c r="B190" s="105" t="s">
        <v>508</v>
      </c>
      <c r="C190" s="107"/>
      <c r="D190" s="106"/>
      <c r="E190" s="106"/>
      <c r="F190" s="106"/>
      <c r="G190" s="106">
        <v>88632.83</v>
      </c>
      <c r="H190" s="106">
        <v>53049.02</v>
      </c>
      <c r="I190" s="56">
        <f t="shared" si="151"/>
        <v>0</v>
      </c>
      <c r="J190" s="56">
        <f t="shared" si="152"/>
        <v>53049.020000000004</v>
      </c>
      <c r="K190" s="106">
        <v>35583.81</v>
      </c>
      <c r="L190" s="65"/>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c r="IF190" s="57"/>
      <c r="IG190" s="57"/>
      <c r="IH190" s="57"/>
      <c r="II190" s="57"/>
      <c r="IJ190" s="57"/>
      <c r="IK190" s="57"/>
      <c r="IL190" s="57"/>
      <c r="IM190" s="57"/>
      <c r="IN190" s="57"/>
    </row>
    <row r="191" spans="1:248">
      <c r="A191" s="53"/>
      <c r="B191" s="68" t="s">
        <v>416</v>
      </c>
      <c r="C191" s="107"/>
      <c r="D191" s="106">
        <v>4284000</v>
      </c>
      <c r="E191" s="106">
        <v>4614000</v>
      </c>
      <c r="F191" s="106">
        <v>4614000</v>
      </c>
      <c r="G191" s="106">
        <v>3874040</v>
      </c>
      <c r="H191" s="106">
        <v>0</v>
      </c>
      <c r="I191" s="56">
        <f t="shared" si="151"/>
        <v>0</v>
      </c>
      <c r="J191" s="56">
        <f t="shared" si="152"/>
        <v>0</v>
      </c>
      <c r="K191" s="106">
        <v>3874040</v>
      </c>
      <c r="L191" s="65"/>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c r="GN191" s="57"/>
      <c r="GO191" s="57"/>
      <c r="GP191" s="57"/>
      <c r="GQ191" s="57"/>
      <c r="GR191" s="57"/>
      <c r="GS191" s="57"/>
      <c r="GT191" s="57"/>
      <c r="GU191" s="57"/>
      <c r="GV191" s="57"/>
      <c r="GW191" s="57"/>
      <c r="GX191" s="57"/>
      <c r="GY191" s="57"/>
      <c r="GZ191" s="57"/>
      <c r="HA191" s="57"/>
      <c r="HB191" s="57"/>
      <c r="HC191" s="57"/>
      <c r="HD191" s="57"/>
      <c r="HE191" s="57"/>
      <c r="HF191" s="57"/>
      <c r="HG191" s="57"/>
      <c r="HH191" s="57"/>
      <c r="HI191" s="57"/>
      <c r="HJ191" s="57"/>
      <c r="HK191" s="57"/>
      <c r="HL191" s="57"/>
      <c r="HM191" s="57"/>
      <c r="HN191" s="57"/>
      <c r="HO191" s="57"/>
      <c r="HP191" s="57"/>
      <c r="HQ191" s="57"/>
      <c r="HR191" s="57"/>
      <c r="HS191" s="57"/>
      <c r="HT191" s="57"/>
      <c r="HU191" s="57"/>
      <c r="HV191" s="57"/>
      <c r="HW191" s="57"/>
      <c r="HX191" s="57"/>
      <c r="HY191" s="57"/>
      <c r="HZ191" s="57"/>
      <c r="IA191" s="57"/>
      <c r="IB191" s="57"/>
      <c r="IC191" s="57"/>
      <c r="ID191" s="57"/>
      <c r="IE191" s="57"/>
      <c r="IF191" s="57"/>
      <c r="IG191" s="57"/>
      <c r="IH191" s="57"/>
      <c r="II191" s="57"/>
      <c r="IJ191" s="57"/>
      <c r="IK191" s="57"/>
      <c r="IL191" s="57"/>
      <c r="IM191" s="57"/>
      <c r="IN191" s="57"/>
    </row>
    <row r="192" spans="1:248" ht="30">
      <c r="A192" s="53"/>
      <c r="B192" s="68" t="s">
        <v>417</v>
      </c>
      <c r="C192" s="107"/>
      <c r="D192" s="106">
        <v>192610</v>
      </c>
      <c r="E192" s="106">
        <v>182810</v>
      </c>
      <c r="F192" s="106">
        <v>182810</v>
      </c>
      <c r="G192" s="106">
        <v>49690</v>
      </c>
      <c r="H192" s="106">
        <v>560</v>
      </c>
      <c r="I192" s="56">
        <f t="shared" si="151"/>
        <v>0</v>
      </c>
      <c r="J192" s="56">
        <f t="shared" si="152"/>
        <v>560</v>
      </c>
      <c r="K192" s="106">
        <v>49130</v>
      </c>
      <c r="L192" s="65"/>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c r="GN192" s="57"/>
      <c r="GO192" s="57"/>
      <c r="GP192" s="57"/>
      <c r="GQ192" s="57"/>
      <c r="GR192" s="57"/>
      <c r="GS192" s="57"/>
      <c r="GT192" s="57"/>
      <c r="GU192" s="57"/>
      <c r="GV192" s="57"/>
      <c r="GW192" s="57"/>
      <c r="GX192" s="57"/>
      <c r="GY192" s="57"/>
      <c r="GZ192" s="57"/>
      <c r="HA192" s="57"/>
      <c r="HB192" s="57"/>
      <c r="HC192" s="57"/>
      <c r="HD192" s="57"/>
      <c r="HE192" s="57"/>
      <c r="HF192" s="57"/>
      <c r="HG192" s="57"/>
      <c r="HH192" s="57"/>
      <c r="HI192" s="57"/>
      <c r="HJ192" s="57"/>
      <c r="HK192" s="57"/>
      <c r="HL192" s="57"/>
      <c r="HM192" s="57"/>
      <c r="HN192" s="57"/>
      <c r="HO192" s="57"/>
      <c r="HP192" s="57"/>
      <c r="HQ192" s="57"/>
      <c r="HR192" s="57"/>
      <c r="HS192" s="57"/>
      <c r="HT192" s="57"/>
      <c r="HU192" s="57"/>
      <c r="HV192" s="57"/>
      <c r="HW192" s="57"/>
      <c r="HX192" s="57"/>
      <c r="HY192" s="57"/>
      <c r="HZ192" s="57"/>
      <c r="IA192" s="57"/>
      <c r="IB192" s="57"/>
      <c r="IC192" s="57"/>
      <c r="ID192" s="57"/>
      <c r="IE192" s="57"/>
      <c r="IF192" s="57"/>
      <c r="IG192" s="57"/>
      <c r="IH192" s="57"/>
      <c r="II192" s="57"/>
      <c r="IJ192" s="57"/>
      <c r="IK192" s="57"/>
      <c r="IL192" s="57"/>
      <c r="IM192" s="57"/>
      <c r="IN192" s="57"/>
    </row>
    <row r="193" spans="1:248" ht="45">
      <c r="A193" s="53"/>
      <c r="B193" s="68" t="s">
        <v>418</v>
      </c>
      <c r="C193" s="107"/>
      <c r="D193" s="106">
        <v>611000</v>
      </c>
      <c r="E193" s="106">
        <v>501000</v>
      </c>
      <c r="F193" s="106">
        <v>501000</v>
      </c>
      <c r="G193" s="106">
        <v>435250</v>
      </c>
      <c r="H193" s="106">
        <v>2500</v>
      </c>
      <c r="I193" s="56">
        <f t="shared" si="151"/>
        <v>0</v>
      </c>
      <c r="J193" s="56">
        <f t="shared" si="152"/>
        <v>2500</v>
      </c>
      <c r="K193" s="106">
        <v>432750</v>
      </c>
      <c r="L193" s="65"/>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c r="GN193" s="57"/>
      <c r="GO193" s="57"/>
      <c r="GP193" s="57"/>
      <c r="GQ193" s="57"/>
      <c r="GR193" s="57"/>
      <c r="GS193" s="57"/>
      <c r="GT193" s="57"/>
      <c r="GU193" s="57"/>
      <c r="GV193" s="57"/>
      <c r="GW193" s="57"/>
      <c r="GX193" s="57"/>
      <c r="GY193" s="57"/>
      <c r="GZ193" s="57"/>
      <c r="HA193" s="57"/>
      <c r="HB193" s="57"/>
      <c r="HC193" s="57"/>
      <c r="HD193" s="57"/>
      <c r="HE193" s="57"/>
      <c r="HF193" s="57"/>
      <c r="HG193" s="57"/>
      <c r="HH193" s="57"/>
      <c r="HI193" s="57"/>
      <c r="HJ193" s="57"/>
      <c r="HK193" s="57"/>
      <c r="HL193" s="57"/>
      <c r="HM193" s="57"/>
      <c r="HN193" s="57"/>
      <c r="HO193" s="57"/>
      <c r="HP193" s="57"/>
      <c r="HQ193" s="57"/>
      <c r="HR193" s="57"/>
      <c r="HS193" s="57"/>
      <c r="HT193" s="57"/>
      <c r="HU193" s="57"/>
      <c r="HV193" s="57"/>
      <c r="HW193" s="57"/>
      <c r="HX193" s="57"/>
      <c r="HY193" s="57"/>
      <c r="HZ193" s="57"/>
      <c r="IA193" s="57"/>
      <c r="IB193" s="57"/>
      <c r="IC193" s="57"/>
      <c r="ID193" s="57"/>
      <c r="IE193" s="57"/>
      <c r="IF193" s="57"/>
      <c r="IG193" s="57"/>
      <c r="IH193" s="57"/>
      <c r="II193" s="57"/>
      <c r="IJ193" s="57"/>
      <c r="IK193" s="57"/>
      <c r="IL193" s="57"/>
      <c r="IM193" s="57"/>
      <c r="IN193" s="57"/>
    </row>
    <row r="194" spans="1:248" ht="60">
      <c r="A194" s="53"/>
      <c r="B194" s="68" t="s">
        <v>367</v>
      </c>
      <c r="C194" s="107"/>
      <c r="D194" s="106">
        <v>60</v>
      </c>
      <c r="E194" s="106">
        <v>60</v>
      </c>
      <c r="F194" s="106">
        <v>60</v>
      </c>
      <c r="G194" s="106">
        <v>52.8</v>
      </c>
      <c r="H194" s="106">
        <v>52.8</v>
      </c>
      <c r="I194" s="56">
        <f t="shared" si="151"/>
        <v>0</v>
      </c>
      <c r="J194" s="56">
        <f t="shared" si="152"/>
        <v>52.8</v>
      </c>
      <c r="K194" s="106">
        <v>0</v>
      </c>
      <c r="L194" s="65"/>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57"/>
      <c r="GX194" s="57"/>
      <c r="GY194" s="57"/>
      <c r="GZ194" s="57"/>
      <c r="HA194" s="57"/>
      <c r="HB194" s="57"/>
      <c r="HC194" s="57"/>
      <c r="HD194" s="57"/>
      <c r="HE194" s="57"/>
      <c r="HF194" s="57"/>
      <c r="HG194" s="57"/>
      <c r="HH194" s="57"/>
      <c r="HI194" s="57"/>
      <c r="HJ194" s="57"/>
      <c r="HK194" s="57"/>
      <c r="HL194" s="57"/>
      <c r="HM194" s="57"/>
      <c r="HN194" s="57"/>
      <c r="HO194" s="57"/>
      <c r="HP194" s="57"/>
      <c r="HQ194" s="57"/>
      <c r="HR194" s="57"/>
      <c r="HS194" s="57"/>
      <c r="HT194" s="57"/>
      <c r="HU194" s="57"/>
      <c r="HV194" s="57"/>
      <c r="HW194" s="57"/>
      <c r="HX194" s="57"/>
      <c r="HY194" s="57"/>
      <c r="HZ194" s="57"/>
      <c r="IA194" s="57"/>
      <c r="IB194" s="57"/>
      <c r="IC194" s="57"/>
      <c r="ID194" s="57"/>
      <c r="IE194" s="57"/>
      <c r="IF194" s="57"/>
      <c r="IG194" s="57"/>
      <c r="IH194" s="57"/>
      <c r="II194" s="57"/>
      <c r="IJ194" s="57"/>
      <c r="IK194" s="57"/>
      <c r="IL194" s="57"/>
      <c r="IM194" s="57"/>
      <c r="IN194" s="57"/>
    </row>
    <row r="195" spans="1:248" ht="45">
      <c r="A195" s="53"/>
      <c r="B195" s="68" t="s">
        <v>504</v>
      </c>
      <c r="C195" s="107"/>
      <c r="D195" s="106">
        <v>16330</v>
      </c>
      <c r="E195" s="106">
        <v>16330</v>
      </c>
      <c r="F195" s="106">
        <v>16330</v>
      </c>
      <c r="G195" s="106">
        <v>8200</v>
      </c>
      <c r="H195" s="106">
        <v>3570</v>
      </c>
      <c r="I195" s="56">
        <f t="shared" si="151"/>
        <v>0</v>
      </c>
      <c r="J195" s="56">
        <f t="shared" si="152"/>
        <v>3570</v>
      </c>
      <c r="K195" s="106">
        <v>4630</v>
      </c>
      <c r="L195" s="65"/>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c r="GN195" s="57"/>
      <c r="GO195" s="57"/>
      <c r="GP195" s="57"/>
      <c r="GQ195" s="57"/>
      <c r="GR195" s="57"/>
      <c r="GS195" s="57"/>
      <c r="GT195" s="57"/>
      <c r="GU195" s="57"/>
      <c r="GV195" s="57"/>
      <c r="GW195" s="57"/>
      <c r="GX195" s="57"/>
      <c r="GY195" s="57"/>
      <c r="GZ195" s="57"/>
      <c r="HA195" s="57"/>
      <c r="HB195" s="57"/>
      <c r="HC195" s="57"/>
      <c r="HD195" s="57"/>
      <c r="HE195" s="57"/>
      <c r="HF195" s="57"/>
      <c r="HG195" s="57"/>
      <c r="HH195" s="57"/>
      <c r="HI195" s="57"/>
      <c r="HJ195" s="57"/>
      <c r="HK195" s="57"/>
      <c r="HL195" s="57"/>
      <c r="HM195" s="57"/>
      <c r="HN195" s="57"/>
      <c r="HO195" s="57"/>
      <c r="HP195" s="57"/>
      <c r="HQ195" s="57"/>
      <c r="HR195" s="57"/>
      <c r="HS195" s="57"/>
      <c r="HT195" s="57"/>
      <c r="HU195" s="57"/>
      <c r="HV195" s="57"/>
      <c r="HW195" s="57"/>
      <c r="HX195" s="57"/>
      <c r="HY195" s="57"/>
      <c r="HZ195" s="57"/>
      <c r="IA195" s="57"/>
      <c r="IB195" s="57"/>
      <c r="IC195" s="57"/>
      <c r="ID195" s="57"/>
      <c r="IE195" s="57"/>
      <c r="IF195" s="57"/>
      <c r="IG195" s="57"/>
      <c r="IH195" s="57"/>
      <c r="II195" s="57"/>
      <c r="IJ195" s="57"/>
      <c r="IK195" s="57"/>
      <c r="IL195" s="57"/>
      <c r="IM195" s="57"/>
      <c r="IN195" s="57"/>
    </row>
    <row r="196" spans="1:248">
      <c r="A196" s="53"/>
      <c r="B196" s="63" t="s">
        <v>358</v>
      </c>
      <c r="C196" s="107"/>
      <c r="D196" s="106"/>
      <c r="E196" s="106"/>
      <c r="F196" s="106"/>
      <c r="G196" s="123">
        <v>-58784.639999999999</v>
      </c>
      <c r="H196" s="123">
        <v>-783.25</v>
      </c>
      <c r="I196" s="56">
        <f t="shared" ref="I196" si="153">H196-J196</f>
        <v>0</v>
      </c>
      <c r="J196" s="56">
        <f t="shared" ref="J196" si="154">G196-K196</f>
        <v>-783.25</v>
      </c>
      <c r="K196" s="106">
        <v>-58001.39</v>
      </c>
      <c r="L196" s="65"/>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c r="IF196" s="57"/>
      <c r="IG196" s="57"/>
      <c r="IH196" s="57"/>
      <c r="II196" s="57"/>
      <c r="IJ196" s="57"/>
      <c r="IK196" s="57"/>
      <c r="IL196" s="57"/>
      <c r="IM196" s="57"/>
      <c r="IN196" s="57"/>
    </row>
    <row r="197" spans="1:248">
      <c r="A197" s="53" t="s">
        <v>419</v>
      </c>
      <c r="B197" s="81" t="s">
        <v>420</v>
      </c>
      <c r="C197" s="107">
        <f>C198+C199+C200</f>
        <v>0</v>
      </c>
      <c r="D197" s="107">
        <f t="shared" ref="D197:K197" si="155">D198+D199+D200</f>
        <v>29704140</v>
      </c>
      <c r="E197" s="107">
        <f t="shared" si="155"/>
        <v>26510710</v>
      </c>
      <c r="F197" s="107">
        <f t="shared" si="155"/>
        <v>26510710</v>
      </c>
      <c r="G197" s="107">
        <f t="shared" si="155"/>
        <v>25615176.550000001</v>
      </c>
      <c r="H197" s="107">
        <f t="shared" si="155"/>
        <v>2808125.29</v>
      </c>
      <c r="I197" s="107">
        <f t="shared" si="155"/>
        <v>0</v>
      </c>
      <c r="J197" s="107">
        <f t="shared" si="155"/>
        <v>2808125.2899999996</v>
      </c>
      <c r="K197" s="107">
        <f t="shared" si="155"/>
        <v>22807051.260000002</v>
      </c>
      <c r="L197" s="65"/>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c r="GN197" s="57"/>
      <c r="GO197" s="57"/>
      <c r="GP197" s="57"/>
      <c r="GQ197" s="57"/>
      <c r="GR197" s="57"/>
      <c r="GS197" s="57"/>
      <c r="GT197" s="57"/>
      <c r="GU197" s="57"/>
      <c r="GV197" s="57"/>
      <c r="GW197" s="57"/>
      <c r="GX197" s="57"/>
      <c r="GY197" s="57"/>
      <c r="GZ197" s="57"/>
      <c r="HA197" s="57"/>
      <c r="HB197" s="57"/>
      <c r="HC197" s="57"/>
      <c r="HD197" s="57"/>
      <c r="HE197" s="57"/>
      <c r="HF197" s="57"/>
      <c r="HG197" s="57"/>
      <c r="HH197" s="57"/>
      <c r="HI197" s="57"/>
      <c r="HJ197" s="57"/>
      <c r="HK197" s="57"/>
      <c r="HL197" s="57"/>
      <c r="HM197" s="57"/>
      <c r="HN197" s="57"/>
      <c r="HO197" s="57"/>
      <c r="HP197" s="57"/>
      <c r="HQ197" s="57"/>
      <c r="HR197" s="57"/>
      <c r="HS197" s="57"/>
      <c r="HT197" s="57"/>
      <c r="HU197" s="57"/>
      <c r="HV197" s="57"/>
      <c r="HW197" s="57"/>
      <c r="HX197" s="57"/>
      <c r="HY197" s="57"/>
      <c r="HZ197" s="57"/>
      <c r="IA197" s="57"/>
      <c r="IB197" s="57"/>
      <c r="IC197" s="57"/>
      <c r="ID197" s="57"/>
      <c r="IE197" s="57"/>
      <c r="IF197" s="57"/>
      <c r="IG197" s="57"/>
      <c r="IH197" s="57"/>
      <c r="II197" s="57"/>
      <c r="IJ197" s="57"/>
      <c r="IK197" s="57"/>
      <c r="IL197" s="57"/>
      <c r="IM197" s="57"/>
      <c r="IN197" s="57"/>
    </row>
    <row r="198" spans="1:248">
      <c r="A198" s="53"/>
      <c r="B198" s="82" t="s">
        <v>365</v>
      </c>
      <c r="C198" s="107"/>
      <c r="D198" s="106">
        <f>29690000</f>
        <v>29690000</v>
      </c>
      <c r="E198" s="106">
        <v>26496570</v>
      </c>
      <c r="F198" s="106">
        <v>26496570</v>
      </c>
      <c r="G198" s="106">
        <v>25602490</v>
      </c>
      <c r="H198" s="106">
        <v>2806090.02</v>
      </c>
      <c r="I198" s="56">
        <f t="shared" ref="I198:I201" si="156">H198-J198</f>
        <v>0</v>
      </c>
      <c r="J198" s="56">
        <f t="shared" ref="J198:J201" si="157">G198-K198</f>
        <v>2806090.0199999996</v>
      </c>
      <c r="K198" s="106">
        <v>22796399.98</v>
      </c>
      <c r="L198" s="65"/>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c r="IF198" s="57"/>
      <c r="IG198" s="57"/>
      <c r="IH198" s="57"/>
      <c r="II198" s="57"/>
      <c r="IJ198" s="57"/>
      <c r="IK198" s="57"/>
      <c r="IL198" s="57"/>
      <c r="IM198" s="57"/>
      <c r="IN198" s="57"/>
    </row>
    <row r="199" spans="1:248" ht="60">
      <c r="A199" s="53"/>
      <c r="B199" s="82" t="s">
        <v>367</v>
      </c>
      <c r="C199" s="107"/>
      <c r="D199" s="106">
        <v>14140</v>
      </c>
      <c r="E199" s="106">
        <v>14140</v>
      </c>
      <c r="F199" s="106">
        <v>14140</v>
      </c>
      <c r="G199" s="106">
        <v>12686.55</v>
      </c>
      <c r="H199" s="106">
        <v>2035.27</v>
      </c>
      <c r="I199" s="56">
        <f t="shared" si="156"/>
        <v>0</v>
      </c>
      <c r="J199" s="56">
        <f t="shared" si="157"/>
        <v>2035.2699999999986</v>
      </c>
      <c r="K199" s="106">
        <v>10651.28</v>
      </c>
      <c r="L199" s="65"/>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57"/>
      <c r="EE199" s="57"/>
      <c r="EF199" s="57"/>
      <c r="EG199" s="57"/>
      <c r="EH199" s="57"/>
      <c r="EI199" s="57"/>
      <c r="EJ199" s="57"/>
      <c r="EK199" s="57"/>
      <c r="EL199" s="57"/>
      <c r="EM199" s="57"/>
      <c r="EN199" s="57"/>
      <c r="EO199" s="57"/>
      <c r="EP199" s="57"/>
      <c r="EQ199" s="57"/>
      <c r="ER199" s="57"/>
      <c r="ES199" s="57"/>
      <c r="ET199" s="57"/>
      <c r="EU199" s="57"/>
      <c r="EV199" s="57"/>
      <c r="EW199" s="57"/>
      <c r="EX199" s="57"/>
      <c r="EY199" s="57"/>
      <c r="EZ199" s="57"/>
      <c r="FA199" s="57"/>
      <c r="FB199" s="57"/>
      <c r="FC199" s="57"/>
      <c r="FD199" s="57"/>
      <c r="FE199" s="57"/>
      <c r="FF199" s="57"/>
      <c r="FG199" s="57"/>
      <c r="FH199" s="57"/>
      <c r="FI199" s="57"/>
      <c r="FJ199" s="57"/>
      <c r="FK199" s="57"/>
      <c r="FL199" s="57"/>
      <c r="FM199" s="57"/>
      <c r="FN199" s="57"/>
      <c r="FO199" s="57"/>
      <c r="FP199" s="57"/>
      <c r="FQ199" s="57"/>
      <c r="FR199" s="57"/>
      <c r="FS199" s="57"/>
      <c r="FT199" s="57"/>
      <c r="FU199" s="57"/>
      <c r="FV199" s="57"/>
      <c r="FW199" s="57"/>
      <c r="FX199" s="57"/>
      <c r="FY199" s="57"/>
      <c r="FZ199" s="57"/>
      <c r="GA199" s="57"/>
      <c r="GB199" s="57"/>
      <c r="GC199" s="57"/>
      <c r="GD199" s="57"/>
      <c r="GE199" s="57"/>
      <c r="GF199" s="57"/>
      <c r="GG199" s="57"/>
      <c r="GH199" s="57"/>
      <c r="GI199" s="57"/>
      <c r="GJ199" s="57"/>
      <c r="GK199" s="57"/>
      <c r="GL199" s="57"/>
      <c r="GM199" s="57"/>
      <c r="GN199" s="57"/>
      <c r="GO199" s="57"/>
      <c r="GP199" s="57"/>
      <c r="GQ199" s="57"/>
      <c r="GR199" s="57"/>
      <c r="GS199" s="57"/>
      <c r="GT199" s="57"/>
      <c r="GU199" s="57"/>
      <c r="GV199" s="57"/>
      <c r="GW199" s="57"/>
      <c r="GX199" s="57"/>
      <c r="GY199" s="57"/>
      <c r="GZ199" s="57"/>
      <c r="HA199" s="57"/>
      <c r="HB199" s="57"/>
      <c r="HC199" s="57"/>
      <c r="HD199" s="57"/>
      <c r="HE199" s="57"/>
      <c r="HF199" s="57"/>
      <c r="HG199" s="57"/>
      <c r="HH199" s="57"/>
      <c r="HI199" s="57"/>
      <c r="HJ199" s="57"/>
      <c r="HK199" s="57"/>
      <c r="HL199" s="57"/>
      <c r="HM199" s="57"/>
      <c r="HN199" s="57"/>
      <c r="HO199" s="57"/>
      <c r="HP199" s="57"/>
      <c r="HQ199" s="57"/>
      <c r="HR199" s="57"/>
      <c r="HS199" s="57"/>
      <c r="HT199" s="57"/>
      <c r="HU199" s="57"/>
      <c r="HV199" s="57"/>
      <c r="HW199" s="57"/>
      <c r="HX199" s="57"/>
      <c r="HY199" s="57"/>
      <c r="HZ199" s="57"/>
      <c r="IA199" s="57"/>
      <c r="IB199" s="57"/>
      <c r="IC199" s="57"/>
      <c r="ID199" s="57"/>
      <c r="IE199" s="57"/>
      <c r="IF199" s="57"/>
      <c r="IG199" s="57"/>
      <c r="IH199" s="57"/>
      <c r="II199" s="57"/>
      <c r="IJ199" s="57"/>
      <c r="IK199" s="57"/>
      <c r="IL199" s="57"/>
      <c r="IM199" s="57"/>
      <c r="IN199" s="57"/>
    </row>
    <row r="200" spans="1:248" ht="30">
      <c r="A200" s="53"/>
      <c r="B200" s="82" t="s">
        <v>505</v>
      </c>
      <c r="C200" s="107"/>
      <c r="D200" s="106"/>
      <c r="E200" s="106"/>
      <c r="F200" s="106"/>
      <c r="G200" s="106"/>
      <c r="H200" s="106"/>
      <c r="I200" s="56">
        <f t="shared" si="156"/>
        <v>0</v>
      </c>
      <c r="J200" s="56">
        <f t="shared" si="157"/>
        <v>0</v>
      </c>
      <c r="K200" s="106"/>
      <c r="L200" s="65"/>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c r="IM200" s="57"/>
      <c r="IN200" s="57"/>
    </row>
    <row r="201" spans="1:248">
      <c r="A201" s="53"/>
      <c r="B201" s="63" t="s">
        <v>358</v>
      </c>
      <c r="C201" s="107"/>
      <c r="D201" s="106"/>
      <c r="E201" s="106"/>
      <c r="F201" s="106"/>
      <c r="G201" s="123">
        <v>-13874.95</v>
      </c>
      <c r="H201" s="123">
        <v>0</v>
      </c>
      <c r="I201" s="56">
        <f t="shared" si="156"/>
        <v>0</v>
      </c>
      <c r="J201" s="56">
        <f t="shared" si="157"/>
        <v>0</v>
      </c>
      <c r="K201" s="106">
        <v>-13874.95</v>
      </c>
      <c r="L201" s="65"/>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IN201" s="57"/>
    </row>
    <row r="202" spans="1:248">
      <c r="A202" s="53" t="s">
        <v>421</v>
      </c>
      <c r="B202" s="83" t="s">
        <v>422</v>
      </c>
      <c r="C202" s="107">
        <f t="shared" ref="C202" si="158">+C203+C204+C205</f>
        <v>0</v>
      </c>
      <c r="D202" s="107">
        <f t="shared" ref="D202:K202" si="159">+D203+D204+D205</f>
        <v>6458000</v>
      </c>
      <c r="E202" s="107">
        <f t="shared" si="159"/>
        <v>6008330</v>
      </c>
      <c r="F202" s="107">
        <f t="shared" si="159"/>
        <v>6008330</v>
      </c>
      <c r="G202" s="107">
        <f t="shared" si="159"/>
        <v>5098040</v>
      </c>
      <c r="H202" s="107">
        <f t="shared" si="159"/>
        <v>1006710</v>
      </c>
      <c r="I202" s="107">
        <f t="shared" si="159"/>
        <v>0</v>
      </c>
      <c r="J202" s="107">
        <f t="shared" si="159"/>
        <v>1006710</v>
      </c>
      <c r="K202" s="107">
        <f t="shared" si="159"/>
        <v>4091330</v>
      </c>
      <c r="L202" s="65"/>
      <c r="IN202" s="57"/>
    </row>
    <row r="203" spans="1:248">
      <c r="A203" s="53"/>
      <c r="B203" s="68" t="s">
        <v>413</v>
      </c>
      <c r="C203" s="107"/>
      <c r="D203" s="106">
        <v>6458000</v>
      </c>
      <c r="E203" s="106">
        <v>6008330</v>
      </c>
      <c r="F203" s="106">
        <v>6008330</v>
      </c>
      <c r="G203" s="106">
        <v>5098040</v>
      </c>
      <c r="H203" s="106">
        <v>1006710</v>
      </c>
      <c r="I203" s="56">
        <f t="shared" ref="I203:I206" si="160">H203-J203</f>
        <v>0</v>
      </c>
      <c r="J203" s="56">
        <f t="shared" ref="J203:J206" si="161">G203-K203</f>
        <v>1006710</v>
      </c>
      <c r="K203" s="106">
        <v>4091330</v>
      </c>
      <c r="L203" s="65"/>
      <c r="M203" s="84"/>
      <c r="N203" s="84"/>
      <c r="O203" s="84"/>
      <c r="P203" s="84"/>
      <c r="Q203" s="84"/>
      <c r="R203" s="84"/>
      <c r="S203" s="84"/>
      <c r="T203" s="84"/>
      <c r="U203" s="84"/>
      <c r="V203" s="84"/>
      <c r="W203" s="84"/>
      <c r="X203" s="84"/>
      <c r="Y203" s="84"/>
      <c r="Z203" s="84"/>
      <c r="AA203" s="84"/>
      <c r="AB203" s="84"/>
      <c r="AC203" s="84"/>
      <c r="AD203" s="84"/>
      <c r="AE203" s="84"/>
      <c r="IN203" s="57"/>
    </row>
    <row r="204" spans="1:248" ht="30">
      <c r="A204" s="53"/>
      <c r="B204" s="68" t="s">
        <v>423</v>
      </c>
      <c r="C204" s="107"/>
      <c r="D204" s="106"/>
      <c r="E204" s="106"/>
      <c r="F204" s="106"/>
      <c r="G204" s="106"/>
      <c r="H204" s="106"/>
      <c r="I204" s="56">
        <f t="shared" si="160"/>
        <v>0</v>
      </c>
      <c r="J204" s="56">
        <f t="shared" si="161"/>
        <v>0</v>
      </c>
      <c r="K204" s="106"/>
      <c r="L204" s="65"/>
      <c r="M204" s="41"/>
      <c r="N204" s="41"/>
      <c r="O204" s="41"/>
      <c r="P204" s="41"/>
      <c r="Q204" s="41"/>
      <c r="R204" s="41"/>
      <c r="S204" s="41"/>
      <c r="T204" s="41"/>
      <c r="U204" s="41"/>
      <c r="V204" s="41"/>
      <c r="W204" s="41"/>
      <c r="X204" s="41"/>
      <c r="Y204" s="41"/>
      <c r="Z204" s="41"/>
      <c r="AA204" s="41"/>
      <c r="AB204" s="41"/>
      <c r="AC204" s="41"/>
      <c r="AD204" s="41"/>
      <c r="AE204" s="41"/>
      <c r="IN204" s="57"/>
    </row>
    <row r="205" spans="1:248" ht="60">
      <c r="A205" s="53"/>
      <c r="B205" s="68" t="s">
        <v>367</v>
      </c>
      <c r="C205" s="107"/>
      <c r="D205" s="106"/>
      <c r="E205" s="106"/>
      <c r="F205" s="106"/>
      <c r="G205" s="106"/>
      <c r="H205" s="106"/>
      <c r="I205" s="56">
        <f t="shared" si="160"/>
        <v>0</v>
      </c>
      <c r="J205" s="56">
        <f t="shared" si="161"/>
        <v>0</v>
      </c>
      <c r="K205" s="106"/>
      <c r="L205" s="65"/>
      <c r="M205" s="41"/>
      <c r="N205" s="41"/>
      <c r="O205" s="41"/>
      <c r="P205" s="41"/>
      <c r="Q205" s="41"/>
      <c r="R205" s="41"/>
      <c r="S205" s="41"/>
      <c r="T205" s="41"/>
      <c r="U205" s="41"/>
      <c r="V205" s="41"/>
      <c r="W205" s="41"/>
      <c r="X205" s="41"/>
      <c r="Y205" s="41"/>
      <c r="Z205" s="41"/>
      <c r="AA205" s="41"/>
      <c r="AB205" s="41"/>
      <c r="AC205" s="41"/>
      <c r="AD205" s="41"/>
      <c r="AE205" s="41"/>
    </row>
    <row r="206" spans="1:248">
      <c r="A206" s="53"/>
      <c r="B206" s="63" t="s">
        <v>358</v>
      </c>
      <c r="C206" s="107"/>
      <c r="D206" s="106"/>
      <c r="E206" s="106"/>
      <c r="F206" s="106"/>
      <c r="G206" s="123">
        <v>-554</v>
      </c>
      <c r="H206" s="123">
        <v>0</v>
      </c>
      <c r="I206" s="56">
        <f t="shared" si="160"/>
        <v>0</v>
      </c>
      <c r="J206" s="56">
        <f t="shared" si="161"/>
        <v>0</v>
      </c>
      <c r="K206" s="106">
        <v>-554</v>
      </c>
      <c r="L206" s="65"/>
    </row>
    <row r="207" spans="1:248">
      <c r="A207" s="53" t="s">
        <v>424</v>
      </c>
      <c r="B207" s="83" t="s">
        <v>425</v>
      </c>
      <c r="C207" s="106">
        <f>+C208+C209+C213+C216+C210+C217</f>
        <v>0</v>
      </c>
      <c r="D207" s="106">
        <f t="shared" ref="D207:K207" si="162">+D208+D209+D213+D216+D210+D217</f>
        <v>27861970</v>
      </c>
      <c r="E207" s="106">
        <f t="shared" si="162"/>
        <v>27769160</v>
      </c>
      <c r="F207" s="106">
        <f t="shared" si="162"/>
        <v>27769160</v>
      </c>
      <c r="G207" s="106">
        <f t="shared" si="162"/>
        <v>25562373.100000001</v>
      </c>
      <c r="H207" s="106">
        <f t="shared" si="162"/>
        <v>4127257.13</v>
      </c>
      <c r="I207" s="106">
        <f t="shared" si="162"/>
        <v>0</v>
      </c>
      <c r="J207" s="106">
        <f t="shared" si="162"/>
        <v>4127257.13</v>
      </c>
      <c r="K207" s="106">
        <f t="shared" si="162"/>
        <v>21435115.969999999</v>
      </c>
      <c r="L207" s="65"/>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c r="EC207" s="57"/>
      <c r="ED207" s="57"/>
      <c r="EE207" s="57"/>
      <c r="EF207" s="57"/>
      <c r="EG207" s="57"/>
      <c r="EH207" s="57"/>
      <c r="EI207" s="57"/>
      <c r="EJ207" s="57"/>
      <c r="EK207" s="57"/>
      <c r="EL207" s="57"/>
      <c r="EM207" s="57"/>
      <c r="EN207" s="57"/>
      <c r="EO207" s="57"/>
      <c r="EP207" s="57"/>
      <c r="EQ207" s="57"/>
      <c r="ER207" s="57"/>
      <c r="ES207" s="57"/>
      <c r="ET207" s="57"/>
      <c r="EU207" s="57"/>
      <c r="EV207" s="57"/>
      <c r="EW207" s="57"/>
      <c r="EX207" s="57"/>
      <c r="EY207" s="57"/>
      <c r="EZ207" s="57"/>
      <c r="FA207" s="57"/>
      <c r="FB207" s="57"/>
      <c r="FC207" s="57"/>
      <c r="FD207" s="57"/>
      <c r="FE207" s="57"/>
      <c r="FF207" s="57"/>
      <c r="FG207" s="57"/>
      <c r="FH207" s="57"/>
      <c r="FI207" s="57"/>
      <c r="FJ207" s="57"/>
      <c r="FK207" s="57"/>
      <c r="FL207" s="57"/>
      <c r="FM207" s="57"/>
      <c r="FN207" s="57"/>
      <c r="FO207" s="57"/>
      <c r="FP207" s="57"/>
      <c r="FQ207" s="57"/>
      <c r="FR207" s="57"/>
      <c r="FS207" s="57"/>
      <c r="FT207" s="57"/>
      <c r="FU207" s="57"/>
      <c r="FV207" s="57"/>
      <c r="FW207" s="57"/>
      <c r="FX207" s="57"/>
      <c r="FY207" s="57"/>
      <c r="FZ207" s="57"/>
      <c r="GA207" s="57"/>
      <c r="GB207" s="57"/>
      <c r="GC207" s="57"/>
      <c r="GD207" s="57"/>
      <c r="GE207" s="57"/>
      <c r="GF207" s="57"/>
      <c r="GG207" s="57"/>
      <c r="GH207" s="57"/>
      <c r="GI207" s="57"/>
      <c r="GJ207" s="57"/>
      <c r="GK207" s="57"/>
      <c r="GL207" s="57"/>
      <c r="GM207" s="57"/>
      <c r="GN207" s="57"/>
      <c r="GO207" s="57"/>
      <c r="GP207" s="57"/>
      <c r="GQ207" s="57"/>
      <c r="GR207" s="57"/>
      <c r="GS207" s="57"/>
      <c r="GT207" s="57"/>
      <c r="GU207" s="57"/>
      <c r="GV207" s="57"/>
      <c r="GW207" s="57"/>
      <c r="GX207" s="57"/>
      <c r="GY207" s="57"/>
      <c r="GZ207" s="57"/>
      <c r="HA207" s="57"/>
      <c r="HB207" s="57"/>
      <c r="HC207" s="57"/>
      <c r="HD207" s="57"/>
      <c r="HE207" s="57"/>
      <c r="HF207" s="57"/>
      <c r="HG207" s="57"/>
      <c r="HH207" s="57"/>
      <c r="HI207" s="57"/>
      <c r="HJ207" s="57"/>
      <c r="HK207" s="57"/>
      <c r="HL207" s="57"/>
      <c r="HM207" s="57"/>
      <c r="HN207" s="57"/>
      <c r="HO207" s="57"/>
      <c r="HP207" s="57"/>
      <c r="HQ207" s="57"/>
      <c r="HR207" s="57"/>
      <c r="HS207" s="57"/>
      <c r="HT207" s="57"/>
      <c r="HU207" s="57"/>
      <c r="HV207" s="57"/>
      <c r="HW207" s="57"/>
      <c r="HX207" s="57"/>
      <c r="HY207" s="57"/>
      <c r="HZ207" s="57"/>
      <c r="IA207" s="57"/>
      <c r="IB207" s="57"/>
      <c r="IC207" s="57"/>
      <c r="ID207" s="57"/>
      <c r="IE207" s="57"/>
      <c r="IF207" s="57"/>
      <c r="IG207" s="57"/>
      <c r="IH207" s="57"/>
      <c r="II207" s="57"/>
      <c r="IJ207" s="57"/>
      <c r="IK207" s="57"/>
      <c r="IL207" s="57"/>
      <c r="IM207" s="57"/>
    </row>
    <row r="208" spans="1:248">
      <c r="A208" s="53"/>
      <c r="B208" s="61" t="s">
        <v>426</v>
      </c>
      <c r="C208" s="107"/>
      <c r="D208" s="106">
        <f>27423160</f>
        <v>27423160</v>
      </c>
      <c r="E208" s="106">
        <v>27493570</v>
      </c>
      <c r="F208" s="106">
        <v>27493570</v>
      </c>
      <c r="G208" s="106">
        <f>25562373.1-274273.1</f>
        <v>25288100</v>
      </c>
      <c r="H208" s="106">
        <v>4075960</v>
      </c>
      <c r="I208" s="56">
        <f t="shared" ref="I208:I209" si="163">H208-J208</f>
        <v>0</v>
      </c>
      <c r="J208" s="56">
        <f t="shared" ref="J208:J209" si="164">G208-K208</f>
        <v>4075960</v>
      </c>
      <c r="K208" s="106">
        <v>21212140</v>
      </c>
      <c r="L208" s="65"/>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248" ht="60">
      <c r="A209" s="53"/>
      <c r="B209" s="61" t="s">
        <v>367</v>
      </c>
      <c r="C209" s="107"/>
      <c r="D209" s="106">
        <v>17040</v>
      </c>
      <c r="E209" s="106">
        <v>17040</v>
      </c>
      <c r="F209" s="106">
        <v>17040</v>
      </c>
      <c r="G209" s="106">
        <f>11131.01+4592.09</f>
        <v>15723.1</v>
      </c>
      <c r="H209" s="106">
        <v>1963.13</v>
      </c>
      <c r="I209" s="56">
        <f t="shared" si="163"/>
        <v>0</v>
      </c>
      <c r="J209" s="56">
        <f t="shared" si="164"/>
        <v>1963.130000000001</v>
      </c>
      <c r="K209" s="106">
        <v>13759.97</v>
      </c>
      <c r="L209" s="65"/>
    </row>
    <row r="210" spans="1:248">
      <c r="A210" s="53"/>
      <c r="B210" s="61" t="s">
        <v>427</v>
      </c>
      <c r="C210" s="107">
        <f t="shared" ref="C210" si="165">C211+C212</f>
        <v>0</v>
      </c>
      <c r="D210" s="107">
        <f t="shared" ref="D210:K210" si="166">D211+D212</f>
        <v>420000</v>
      </c>
      <c r="E210" s="107">
        <f t="shared" si="166"/>
        <v>257170</v>
      </c>
      <c r="F210" s="107">
        <f t="shared" si="166"/>
        <v>257170</v>
      </c>
      <c r="G210" s="107">
        <f t="shared" si="166"/>
        <v>257170</v>
      </c>
      <c r="H210" s="107">
        <f t="shared" si="166"/>
        <v>49170</v>
      </c>
      <c r="I210" s="107">
        <f t="shared" si="166"/>
        <v>0</v>
      </c>
      <c r="J210" s="107">
        <f t="shared" si="166"/>
        <v>49170</v>
      </c>
      <c r="K210" s="107">
        <f t="shared" si="166"/>
        <v>208000</v>
      </c>
      <c r="L210" s="65"/>
    </row>
    <row r="211" spans="1:248">
      <c r="A211" s="53"/>
      <c r="B211" s="61" t="s">
        <v>365</v>
      </c>
      <c r="C211" s="107"/>
      <c r="D211" s="106">
        <v>420000</v>
      </c>
      <c r="E211" s="106">
        <v>257170</v>
      </c>
      <c r="F211" s="106">
        <v>257170</v>
      </c>
      <c r="G211" s="106">
        <v>257170</v>
      </c>
      <c r="H211" s="106">
        <v>49170</v>
      </c>
      <c r="I211" s="56">
        <f t="shared" ref="I211:I212" si="167">H211-J211</f>
        <v>0</v>
      </c>
      <c r="J211" s="56">
        <f t="shared" ref="J211:J212" si="168">G211-K211</f>
        <v>49170</v>
      </c>
      <c r="K211" s="106">
        <v>208000</v>
      </c>
      <c r="L211" s="65"/>
    </row>
    <row r="212" spans="1:248" ht="60">
      <c r="A212" s="53"/>
      <c r="B212" s="61" t="s">
        <v>367</v>
      </c>
      <c r="C212" s="107"/>
      <c r="D212" s="106"/>
      <c r="E212" s="106"/>
      <c r="F212" s="106"/>
      <c r="G212" s="106"/>
      <c r="H212" s="106"/>
      <c r="I212" s="56">
        <f t="shared" si="167"/>
        <v>0</v>
      </c>
      <c r="J212" s="56">
        <f t="shared" si="168"/>
        <v>0</v>
      </c>
      <c r="K212" s="106"/>
      <c r="L212" s="65"/>
    </row>
    <row r="213" spans="1:248" ht="30">
      <c r="A213" s="53"/>
      <c r="B213" s="61" t="s">
        <v>428</v>
      </c>
      <c r="C213" s="107">
        <f t="shared" ref="C213" si="169">C214+C215</f>
        <v>0</v>
      </c>
      <c r="D213" s="107">
        <f t="shared" ref="D213:K213" si="170">D214+D215</f>
        <v>1770</v>
      </c>
      <c r="E213" s="107">
        <f t="shared" si="170"/>
        <v>1380</v>
      </c>
      <c r="F213" s="107">
        <f t="shared" si="170"/>
        <v>1380</v>
      </c>
      <c r="G213" s="107">
        <f t="shared" si="170"/>
        <v>1380</v>
      </c>
      <c r="H213" s="107">
        <f t="shared" si="170"/>
        <v>164</v>
      </c>
      <c r="I213" s="107">
        <f t="shared" si="170"/>
        <v>0</v>
      </c>
      <c r="J213" s="107">
        <f t="shared" si="170"/>
        <v>164</v>
      </c>
      <c r="K213" s="107">
        <f t="shared" si="170"/>
        <v>1216</v>
      </c>
      <c r="L213" s="65"/>
    </row>
    <row r="214" spans="1:248">
      <c r="A214" s="60"/>
      <c r="B214" s="61" t="s">
        <v>365</v>
      </c>
      <c r="C214" s="107"/>
      <c r="D214" s="106">
        <v>1770</v>
      </c>
      <c r="E214" s="106">
        <v>1380</v>
      </c>
      <c r="F214" s="106">
        <v>1380</v>
      </c>
      <c r="G214" s="106">
        <v>1380</v>
      </c>
      <c r="H214" s="106">
        <v>164</v>
      </c>
      <c r="I214" s="56">
        <f t="shared" ref="I214:I218" si="171">H214-J214</f>
        <v>0</v>
      </c>
      <c r="J214" s="56">
        <f t="shared" ref="J214:J218" si="172">G214-K214</f>
        <v>164</v>
      </c>
      <c r="K214" s="106">
        <v>1216</v>
      </c>
      <c r="L214" s="65"/>
    </row>
    <row r="215" spans="1:248" ht="60">
      <c r="A215" s="60"/>
      <c r="B215" s="61" t="s">
        <v>367</v>
      </c>
      <c r="C215" s="107"/>
      <c r="D215" s="106"/>
      <c r="E215" s="106"/>
      <c r="F215" s="106"/>
      <c r="G215" s="106"/>
      <c r="H215" s="106"/>
      <c r="I215" s="56">
        <f t="shared" si="171"/>
        <v>0</v>
      </c>
      <c r="J215" s="56">
        <f t="shared" si="172"/>
        <v>0</v>
      </c>
      <c r="K215" s="106"/>
      <c r="L215" s="65"/>
      <c r="IN215" s="57"/>
    </row>
    <row r="216" spans="1:248" ht="30">
      <c r="A216" s="53"/>
      <c r="B216" s="61" t="s">
        <v>429</v>
      </c>
      <c r="C216" s="107"/>
      <c r="D216" s="106"/>
      <c r="E216" s="106"/>
      <c r="F216" s="106"/>
      <c r="G216" s="106"/>
      <c r="H216" s="106"/>
      <c r="I216" s="56">
        <f t="shared" si="171"/>
        <v>0</v>
      </c>
      <c r="J216" s="56">
        <f t="shared" si="172"/>
        <v>0</v>
      </c>
      <c r="K216" s="106"/>
      <c r="L216" s="65"/>
      <c r="IN216" s="57"/>
    </row>
    <row r="217" spans="1:248">
      <c r="A217" s="60"/>
      <c r="B217" s="61" t="s">
        <v>506</v>
      </c>
      <c r="C217" s="107"/>
      <c r="D217" s="106"/>
      <c r="E217" s="106"/>
      <c r="F217" s="106"/>
      <c r="G217" s="106"/>
      <c r="H217" s="106"/>
      <c r="I217" s="56">
        <f t="shared" si="171"/>
        <v>0</v>
      </c>
      <c r="J217" s="56">
        <f t="shared" si="172"/>
        <v>0</v>
      </c>
      <c r="K217" s="106"/>
      <c r="L217" s="65"/>
    </row>
    <row r="218" spans="1:248">
      <c r="A218" s="60"/>
      <c r="B218" s="63" t="s">
        <v>358</v>
      </c>
      <c r="C218" s="107"/>
      <c r="D218" s="106"/>
      <c r="E218" s="106"/>
      <c r="F218" s="106"/>
      <c r="G218" s="123">
        <v>-2276.33</v>
      </c>
      <c r="H218" s="123">
        <v>0</v>
      </c>
      <c r="I218" s="56">
        <f t="shared" si="171"/>
        <v>0</v>
      </c>
      <c r="J218" s="56">
        <f t="shared" si="172"/>
        <v>0</v>
      </c>
      <c r="K218" s="106">
        <v>-2276.33</v>
      </c>
      <c r="L218" s="65"/>
    </row>
    <row r="219" spans="1:248" ht="16.5" customHeight="1">
      <c r="A219" s="60" t="s">
        <v>430</v>
      </c>
      <c r="B219" s="83" t="s">
        <v>431</v>
      </c>
      <c r="C219" s="107">
        <f>+C220+C221+C222</f>
        <v>0</v>
      </c>
      <c r="D219" s="107">
        <f t="shared" ref="D219:K219" si="173">+D220+D221+D222</f>
        <v>10473550</v>
      </c>
      <c r="E219" s="107">
        <f t="shared" si="173"/>
        <v>9161550</v>
      </c>
      <c r="F219" s="107">
        <f t="shared" si="173"/>
        <v>9161550</v>
      </c>
      <c r="G219" s="107">
        <f t="shared" si="173"/>
        <v>7193170</v>
      </c>
      <c r="H219" s="107">
        <f t="shared" si="173"/>
        <v>1290435</v>
      </c>
      <c r="I219" s="107">
        <f t="shared" si="173"/>
        <v>0</v>
      </c>
      <c r="J219" s="107">
        <f t="shared" si="173"/>
        <v>1290435</v>
      </c>
      <c r="K219" s="107">
        <f t="shared" si="173"/>
        <v>5902735</v>
      </c>
      <c r="L219" s="65"/>
    </row>
    <row r="220" spans="1:248">
      <c r="A220" s="60"/>
      <c r="B220" s="68" t="s">
        <v>413</v>
      </c>
      <c r="C220" s="107"/>
      <c r="D220" s="106">
        <v>10471000</v>
      </c>
      <c r="E220" s="106">
        <v>9159000</v>
      </c>
      <c r="F220" s="106">
        <v>9159000</v>
      </c>
      <c r="G220" s="106">
        <v>7190650</v>
      </c>
      <c r="H220" s="106">
        <v>1290190</v>
      </c>
      <c r="I220" s="56">
        <f t="shared" ref="I220:I223" si="174">H220-J220</f>
        <v>0</v>
      </c>
      <c r="J220" s="56">
        <f t="shared" ref="J220:J223" si="175">G220-K220</f>
        <v>1290190</v>
      </c>
      <c r="K220" s="106">
        <v>5900460</v>
      </c>
      <c r="L220" s="65"/>
    </row>
    <row r="221" spans="1:248" ht="30">
      <c r="A221" s="60"/>
      <c r="B221" s="68" t="s">
        <v>423</v>
      </c>
      <c r="C221" s="107"/>
      <c r="D221" s="106"/>
      <c r="E221" s="106"/>
      <c r="F221" s="106"/>
      <c r="G221" s="106"/>
      <c r="H221" s="106"/>
      <c r="I221" s="56">
        <f t="shared" si="174"/>
        <v>0</v>
      </c>
      <c r="J221" s="56">
        <f t="shared" si="175"/>
        <v>0</v>
      </c>
      <c r="K221" s="106"/>
      <c r="L221" s="65"/>
    </row>
    <row r="222" spans="1:248" ht="60">
      <c r="A222" s="60"/>
      <c r="B222" s="68" t="s">
        <v>367</v>
      </c>
      <c r="C222" s="107"/>
      <c r="D222" s="106">
        <v>2550</v>
      </c>
      <c r="E222" s="106">
        <v>2550</v>
      </c>
      <c r="F222" s="106">
        <v>2550</v>
      </c>
      <c r="G222" s="106">
        <v>2520</v>
      </c>
      <c r="H222" s="106">
        <v>245</v>
      </c>
      <c r="I222" s="56">
        <f t="shared" si="174"/>
        <v>0</v>
      </c>
      <c r="J222" s="56">
        <f t="shared" si="175"/>
        <v>245</v>
      </c>
      <c r="K222" s="106">
        <v>2275</v>
      </c>
      <c r="L222" s="65"/>
    </row>
    <row r="223" spans="1:248">
      <c r="A223" s="60"/>
      <c r="B223" s="63" t="s">
        <v>358</v>
      </c>
      <c r="C223" s="107"/>
      <c r="D223" s="106"/>
      <c r="E223" s="106"/>
      <c r="F223" s="106"/>
      <c r="G223" s="123">
        <v>-1024</v>
      </c>
      <c r="H223" s="123">
        <v>0</v>
      </c>
      <c r="I223" s="56">
        <f t="shared" si="174"/>
        <v>0</v>
      </c>
      <c r="J223" s="56">
        <f t="shared" si="175"/>
        <v>0</v>
      </c>
      <c r="K223" s="106">
        <v>-1024</v>
      </c>
      <c r="L223" s="65"/>
    </row>
    <row r="224" spans="1:248">
      <c r="A224" s="60" t="s">
        <v>432</v>
      </c>
      <c r="B224" s="58" t="s">
        <v>433</v>
      </c>
      <c r="C224" s="107">
        <f t="shared" ref="C224" si="176">C225+C226</f>
        <v>0</v>
      </c>
      <c r="D224" s="107">
        <f t="shared" ref="D224:K224" si="177">D225+D226</f>
        <v>885000</v>
      </c>
      <c r="E224" s="107">
        <f t="shared" si="177"/>
        <v>851020</v>
      </c>
      <c r="F224" s="107">
        <f t="shared" si="177"/>
        <v>851020</v>
      </c>
      <c r="G224" s="107">
        <f t="shared" si="177"/>
        <v>687420</v>
      </c>
      <c r="H224" s="107">
        <f t="shared" si="177"/>
        <v>83000</v>
      </c>
      <c r="I224" s="107">
        <f t="shared" si="177"/>
        <v>0</v>
      </c>
      <c r="J224" s="107">
        <f t="shared" si="177"/>
        <v>83000</v>
      </c>
      <c r="K224" s="107">
        <f t="shared" si="177"/>
        <v>604420</v>
      </c>
      <c r="L224" s="65"/>
    </row>
    <row r="225" spans="1:12">
      <c r="A225" s="60"/>
      <c r="B225" s="85" t="s">
        <v>365</v>
      </c>
      <c r="C225" s="107"/>
      <c r="D225" s="106">
        <v>885000</v>
      </c>
      <c r="E225" s="106">
        <v>851020</v>
      </c>
      <c r="F225" s="106">
        <v>851020</v>
      </c>
      <c r="G225" s="106">
        <v>687420</v>
      </c>
      <c r="H225" s="106">
        <v>83000</v>
      </c>
      <c r="I225" s="56">
        <f t="shared" ref="I225:I227" si="178">H225-J225</f>
        <v>0</v>
      </c>
      <c r="J225" s="56">
        <f t="shared" ref="J225:J227" si="179">G225-K225</f>
        <v>83000</v>
      </c>
      <c r="K225" s="106">
        <v>604420</v>
      </c>
      <c r="L225" s="65"/>
    </row>
    <row r="226" spans="1:12" ht="60">
      <c r="A226" s="60"/>
      <c r="B226" s="85" t="s">
        <v>367</v>
      </c>
      <c r="C226" s="107"/>
      <c r="D226" s="106"/>
      <c r="E226" s="106"/>
      <c r="F226" s="106"/>
      <c r="G226" s="106"/>
      <c r="H226" s="106"/>
      <c r="I226" s="56">
        <f t="shared" si="178"/>
        <v>0</v>
      </c>
      <c r="J226" s="56">
        <f t="shared" si="179"/>
        <v>0</v>
      </c>
      <c r="K226" s="106"/>
      <c r="L226" s="65"/>
    </row>
    <row r="227" spans="1:12">
      <c r="A227" s="60"/>
      <c r="B227" s="63" t="s">
        <v>358</v>
      </c>
      <c r="C227" s="107"/>
      <c r="D227" s="106"/>
      <c r="E227" s="106"/>
      <c r="F227" s="106"/>
      <c r="G227" s="123">
        <v>-848.25</v>
      </c>
      <c r="H227" s="123">
        <v>0</v>
      </c>
      <c r="I227" s="56">
        <f t="shared" si="178"/>
        <v>0</v>
      </c>
      <c r="J227" s="56">
        <f t="shared" si="179"/>
        <v>0</v>
      </c>
      <c r="K227" s="106">
        <v>-848.25</v>
      </c>
      <c r="L227" s="65"/>
    </row>
    <row r="228" spans="1:12">
      <c r="A228" s="60" t="s">
        <v>434</v>
      </c>
      <c r="B228" s="58" t="s">
        <v>435</v>
      </c>
      <c r="C228" s="106">
        <f>+C229+C248</f>
        <v>0</v>
      </c>
      <c r="D228" s="106">
        <f t="shared" ref="D228:K228" si="180">+D229+D248</f>
        <v>227793010</v>
      </c>
      <c r="E228" s="106">
        <f t="shared" si="180"/>
        <v>203432370</v>
      </c>
      <c r="F228" s="106">
        <f t="shared" si="180"/>
        <v>203432370</v>
      </c>
      <c r="G228" s="106">
        <f t="shared" si="180"/>
        <v>201877650.31</v>
      </c>
      <c r="H228" s="106">
        <f t="shared" si="180"/>
        <v>17445795.990000002</v>
      </c>
      <c r="I228" s="106">
        <f t="shared" si="180"/>
        <v>0</v>
      </c>
      <c r="J228" s="106">
        <f t="shared" si="180"/>
        <v>17445795.990000002</v>
      </c>
      <c r="K228" s="106">
        <f t="shared" si="180"/>
        <v>184431854.31999999</v>
      </c>
      <c r="L228" s="65"/>
    </row>
    <row r="229" spans="1:12">
      <c r="A229" s="60" t="s">
        <v>436</v>
      </c>
      <c r="B229" s="58" t="s">
        <v>437</v>
      </c>
      <c r="C229" s="107">
        <f>C230+C233+C234+C235+C237+C240+C243+C246+C236</f>
        <v>0</v>
      </c>
      <c r="D229" s="107">
        <f t="shared" ref="D229:K229" si="181">D230+D233+D234+D235+D237+D240+D243+D246+D236</f>
        <v>227793010</v>
      </c>
      <c r="E229" s="107">
        <f t="shared" si="181"/>
        <v>203432370</v>
      </c>
      <c r="F229" s="107">
        <f t="shared" si="181"/>
        <v>203432370</v>
      </c>
      <c r="G229" s="107">
        <f t="shared" si="181"/>
        <v>201877650.31</v>
      </c>
      <c r="H229" s="107">
        <f t="shared" si="181"/>
        <v>17445795.990000002</v>
      </c>
      <c r="I229" s="107">
        <f t="shared" si="181"/>
        <v>0</v>
      </c>
      <c r="J229" s="107">
        <f t="shared" si="181"/>
        <v>17445795.990000002</v>
      </c>
      <c r="K229" s="107">
        <f t="shared" si="181"/>
        <v>184431854.31999999</v>
      </c>
      <c r="L229" s="65"/>
    </row>
    <row r="230" spans="1:12">
      <c r="A230" s="60"/>
      <c r="B230" s="61" t="s">
        <v>510</v>
      </c>
      <c r="C230" s="107">
        <f>C231+C232</f>
        <v>0</v>
      </c>
      <c r="D230" s="107">
        <v>209327250</v>
      </c>
      <c r="E230" s="107">
        <v>185162000</v>
      </c>
      <c r="F230" s="107">
        <v>185162000</v>
      </c>
      <c r="G230" s="107">
        <f t="shared" ref="G230:H230" si="182">G231+G232</f>
        <v>185162000</v>
      </c>
      <c r="H230" s="107">
        <f t="shared" si="182"/>
        <v>15600350</v>
      </c>
      <c r="I230" s="56">
        <f t="shared" ref="I230:I236" si="183">H230-J230</f>
        <v>0</v>
      </c>
      <c r="J230" s="56">
        <f t="shared" ref="J230:J236" si="184">G230-K230</f>
        <v>15600350</v>
      </c>
      <c r="K230" s="107">
        <f t="shared" ref="K230" si="185">K231+K232</f>
        <v>169561650</v>
      </c>
      <c r="L230" s="65"/>
    </row>
    <row r="231" spans="1:12">
      <c r="A231" s="60"/>
      <c r="B231" s="112" t="s">
        <v>511</v>
      </c>
      <c r="C231" s="107"/>
      <c r="D231" s="106"/>
      <c r="E231" s="106"/>
      <c r="F231" s="106"/>
      <c r="G231" s="106">
        <v>183402163.91999999</v>
      </c>
      <c r="H231" s="106">
        <v>15361882</v>
      </c>
      <c r="I231" s="56">
        <f t="shared" si="183"/>
        <v>0</v>
      </c>
      <c r="J231" s="56">
        <f t="shared" si="184"/>
        <v>15361882</v>
      </c>
      <c r="K231" s="106">
        <v>168040281.91999999</v>
      </c>
      <c r="L231" s="65"/>
    </row>
    <row r="232" spans="1:12">
      <c r="A232" s="60"/>
      <c r="B232" s="112" t="s">
        <v>512</v>
      </c>
      <c r="C232" s="107"/>
      <c r="D232" s="106"/>
      <c r="E232" s="106"/>
      <c r="F232" s="106"/>
      <c r="G232" s="106">
        <v>1759836.08</v>
      </c>
      <c r="H232" s="106">
        <v>238468</v>
      </c>
      <c r="I232" s="56">
        <f t="shared" si="183"/>
        <v>0</v>
      </c>
      <c r="J232" s="56">
        <f t="shared" si="184"/>
        <v>238468</v>
      </c>
      <c r="K232" s="106">
        <v>1521368.08</v>
      </c>
      <c r="L232" s="65"/>
    </row>
    <row r="233" spans="1:12" ht="60">
      <c r="A233" s="60"/>
      <c r="B233" s="61" t="s">
        <v>367</v>
      </c>
      <c r="C233" s="107"/>
      <c r="D233" s="106">
        <v>251720</v>
      </c>
      <c r="E233" s="106">
        <v>251720</v>
      </c>
      <c r="F233" s="106">
        <v>251720</v>
      </c>
      <c r="G233" s="106">
        <v>216928.31</v>
      </c>
      <c r="H233" s="106">
        <v>18764.990000000002</v>
      </c>
      <c r="I233" s="56">
        <f t="shared" si="183"/>
        <v>0</v>
      </c>
      <c r="J233" s="56">
        <f t="shared" si="184"/>
        <v>18764.989999999991</v>
      </c>
      <c r="K233" s="106">
        <v>198163.32</v>
      </c>
      <c r="L233" s="65"/>
    </row>
    <row r="234" spans="1:12" ht="30">
      <c r="A234" s="60"/>
      <c r="B234" s="61" t="s">
        <v>441</v>
      </c>
      <c r="C234" s="107"/>
      <c r="D234" s="106">
        <v>391520</v>
      </c>
      <c r="E234" s="106">
        <v>416500</v>
      </c>
      <c r="F234" s="106">
        <v>416500</v>
      </c>
      <c r="G234" s="106">
        <v>367730</v>
      </c>
      <c r="H234" s="106">
        <v>0</v>
      </c>
      <c r="I234" s="56">
        <f t="shared" si="183"/>
        <v>0</v>
      </c>
      <c r="J234" s="56">
        <f t="shared" si="184"/>
        <v>0</v>
      </c>
      <c r="K234" s="106">
        <v>367730</v>
      </c>
      <c r="L234" s="65"/>
    </row>
    <row r="235" spans="1:12">
      <c r="A235" s="60"/>
      <c r="B235" s="61" t="s">
        <v>442</v>
      </c>
      <c r="C235" s="107"/>
      <c r="D235" s="106">
        <v>9860950</v>
      </c>
      <c r="E235" s="106">
        <v>10056920</v>
      </c>
      <c r="F235" s="106">
        <v>10056920</v>
      </c>
      <c r="G235" s="106">
        <v>8599173</v>
      </c>
      <c r="H235" s="106">
        <v>944141</v>
      </c>
      <c r="I235" s="56">
        <f t="shared" si="183"/>
        <v>0</v>
      </c>
      <c r="J235" s="56">
        <f t="shared" si="184"/>
        <v>944141</v>
      </c>
      <c r="K235" s="106">
        <v>7655032</v>
      </c>
      <c r="L235" s="65"/>
    </row>
    <row r="236" spans="1:12">
      <c r="A236" s="60"/>
      <c r="B236" s="61" t="s">
        <v>518</v>
      </c>
      <c r="C236" s="107"/>
      <c r="D236" s="107">
        <v>4060130</v>
      </c>
      <c r="E236" s="107">
        <v>4060130</v>
      </c>
      <c r="F236" s="107">
        <v>4060130</v>
      </c>
      <c r="G236" s="107">
        <v>4046719</v>
      </c>
      <c r="H236" s="107">
        <v>0</v>
      </c>
      <c r="I236" s="56">
        <f t="shared" si="183"/>
        <v>0</v>
      </c>
      <c r="J236" s="56">
        <f t="shared" si="184"/>
        <v>0</v>
      </c>
      <c r="K236" s="107">
        <v>4046719</v>
      </c>
      <c r="L236" s="65"/>
    </row>
    <row r="237" spans="1:12" ht="45">
      <c r="A237" s="60"/>
      <c r="B237" s="61" t="s">
        <v>438</v>
      </c>
      <c r="C237" s="107">
        <f t="shared" ref="C237" si="186">C238+C239</f>
        <v>0</v>
      </c>
      <c r="D237" s="107">
        <f t="shared" ref="D237:K237" si="187">D238+D239</f>
        <v>0</v>
      </c>
      <c r="E237" s="107">
        <f t="shared" si="187"/>
        <v>0</v>
      </c>
      <c r="F237" s="107">
        <f t="shared" si="187"/>
        <v>0</v>
      </c>
      <c r="G237" s="107">
        <f t="shared" si="187"/>
        <v>0</v>
      </c>
      <c r="H237" s="107">
        <f t="shared" si="187"/>
        <v>0</v>
      </c>
      <c r="I237" s="107">
        <f t="shared" si="187"/>
        <v>0</v>
      </c>
      <c r="J237" s="107">
        <f t="shared" si="187"/>
        <v>0</v>
      </c>
      <c r="K237" s="107">
        <f t="shared" si="187"/>
        <v>0</v>
      </c>
      <c r="L237" s="65"/>
    </row>
    <row r="238" spans="1:12">
      <c r="A238" s="60"/>
      <c r="B238" s="61" t="s">
        <v>369</v>
      </c>
      <c r="C238" s="107"/>
      <c r="D238" s="107"/>
      <c r="E238" s="107"/>
      <c r="F238" s="107"/>
      <c r="G238" s="107"/>
      <c r="H238" s="107"/>
      <c r="I238" s="107"/>
      <c r="J238" s="107"/>
      <c r="K238" s="107"/>
      <c r="L238" s="65"/>
    </row>
    <row r="239" spans="1:12" ht="60">
      <c r="A239" s="60"/>
      <c r="B239" s="61" t="s">
        <v>367</v>
      </c>
      <c r="C239" s="107"/>
      <c r="D239" s="107"/>
      <c r="E239" s="107"/>
      <c r="F239" s="107"/>
      <c r="G239" s="107"/>
      <c r="H239" s="107"/>
      <c r="I239" s="107"/>
      <c r="J239" s="107"/>
      <c r="K239" s="107"/>
      <c r="L239" s="65"/>
    </row>
    <row r="240" spans="1:12" ht="30">
      <c r="B240" s="61" t="s">
        <v>439</v>
      </c>
      <c r="C240" s="107">
        <f>C241+C242</f>
        <v>0</v>
      </c>
      <c r="D240" s="107">
        <f t="shared" ref="D240:K240" si="188">D241+D242</f>
        <v>0</v>
      </c>
      <c r="E240" s="107">
        <f t="shared" si="188"/>
        <v>0</v>
      </c>
      <c r="F240" s="107">
        <f t="shared" si="188"/>
        <v>0</v>
      </c>
      <c r="G240" s="107">
        <f t="shared" si="188"/>
        <v>0</v>
      </c>
      <c r="H240" s="107">
        <f t="shared" si="188"/>
        <v>0</v>
      </c>
      <c r="I240" s="107">
        <f t="shared" si="188"/>
        <v>0</v>
      </c>
      <c r="J240" s="107">
        <f t="shared" si="188"/>
        <v>0</v>
      </c>
      <c r="K240" s="107">
        <f t="shared" si="188"/>
        <v>0</v>
      </c>
      <c r="L240" s="65"/>
    </row>
    <row r="241" spans="1:12">
      <c r="B241" s="61" t="s">
        <v>369</v>
      </c>
      <c r="C241" s="107"/>
      <c r="D241" s="107"/>
      <c r="E241" s="107"/>
      <c r="F241" s="107"/>
      <c r="G241" s="107"/>
      <c r="H241" s="107"/>
      <c r="I241" s="107"/>
      <c r="J241" s="107"/>
      <c r="K241" s="107"/>
      <c r="L241" s="65"/>
    </row>
    <row r="242" spans="1:12" ht="60">
      <c r="B242" s="61" t="s">
        <v>367</v>
      </c>
      <c r="C242" s="107"/>
      <c r="D242" s="107"/>
      <c r="E242" s="107"/>
      <c r="F242" s="107"/>
      <c r="G242" s="107"/>
      <c r="H242" s="107"/>
      <c r="I242" s="107"/>
      <c r="J242" s="107"/>
      <c r="K242" s="107"/>
      <c r="L242" s="65"/>
    </row>
    <row r="243" spans="1:12">
      <c r="B243" s="86" t="s">
        <v>440</v>
      </c>
      <c r="C243" s="107">
        <f t="shared" ref="C243" si="189">C244+C245</f>
        <v>0</v>
      </c>
      <c r="D243" s="107">
        <f t="shared" ref="D243:K243" si="190">D244+D245</f>
        <v>3901440</v>
      </c>
      <c r="E243" s="107">
        <f t="shared" si="190"/>
        <v>3485100</v>
      </c>
      <c r="F243" s="107">
        <f t="shared" si="190"/>
        <v>3485100</v>
      </c>
      <c r="G243" s="107">
        <f t="shared" si="190"/>
        <v>3485100</v>
      </c>
      <c r="H243" s="107">
        <f t="shared" si="190"/>
        <v>882540</v>
      </c>
      <c r="I243" s="107">
        <f t="shared" si="190"/>
        <v>0</v>
      </c>
      <c r="J243" s="107">
        <f t="shared" si="190"/>
        <v>882540</v>
      </c>
      <c r="K243" s="107">
        <f t="shared" si="190"/>
        <v>2602560</v>
      </c>
      <c r="L243" s="65"/>
    </row>
    <row r="244" spans="1:12">
      <c r="B244" s="86" t="s">
        <v>369</v>
      </c>
      <c r="C244" s="107"/>
      <c r="D244" s="106">
        <v>3901440</v>
      </c>
      <c r="E244" s="106">
        <v>3485100</v>
      </c>
      <c r="F244" s="106">
        <v>3485100</v>
      </c>
      <c r="G244" s="106">
        <v>3485100</v>
      </c>
      <c r="H244" s="106">
        <v>882540</v>
      </c>
      <c r="I244" s="56">
        <f t="shared" ref="I244:I247" si="191">H244-J244</f>
        <v>0</v>
      </c>
      <c r="J244" s="56">
        <f t="shared" ref="J244:J247" si="192">G244-K244</f>
        <v>882540</v>
      </c>
      <c r="K244" s="106">
        <v>2602560</v>
      </c>
      <c r="L244" s="65"/>
    </row>
    <row r="245" spans="1:12" ht="60">
      <c r="B245" s="86" t="s">
        <v>367</v>
      </c>
      <c r="C245" s="107"/>
      <c r="D245" s="106"/>
      <c r="E245" s="106"/>
      <c r="F245" s="106"/>
      <c r="G245" s="106"/>
      <c r="H245" s="106"/>
      <c r="I245" s="56">
        <f t="shared" si="191"/>
        <v>0</v>
      </c>
      <c r="J245" s="56">
        <f t="shared" si="192"/>
        <v>0</v>
      </c>
      <c r="K245" s="106"/>
      <c r="L245" s="65"/>
    </row>
    <row r="246" spans="1:12">
      <c r="B246" s="86" t="s">
        <v>507</v>
      </c>
      <c r="C246" s="107"/>
      <c r="D246" s="106"/>
      <c r="E246" s="106"/>
      <c r="F246" s="106"/>
      <c r="G246" s="106"/>
      <c r="H246" s="106"/>
      <c r="I246" s="56">
        <f t="shared" si="191"/>
        <v>0</v>
      </c>
      <c r="J246" s="56">
        <f t="shared" si="192"/>
        <v>0</v>
      </c>
      <c r="K246" s="106"/>
      <c r="L246" s="65"/>
    </row>
    <row r="247" spans="1:12">
      <c r="B247" s="63" t="s">
        <v>358</v>
      </c>
      <c r="C247" s="107"/>
      <c r="D247" s="106"/>
      <c r="E247" s="106"/>
      <c r="F247" s="106"/>
      <c r="G247" s="123">
        <v>-3143857.52</v>
      </c>
      <c r="H247" s="123">
        <v>-91466.42</v>
      </c>
      <c r="I247" s="56">
        <f t="shared" si="191"/>
        <v>0</v>
      </c>
      <c r="J247" s="56">
        <f t="shared" si="192"/>
        <v>-91466.419999999925</v>
      </c>
      <c r="K247" s="106">
        <v>-3052391.1</v>
      </c>
      <c r="L247" s="65"/>
    </row>
    <row r="248" spans="1:12">
      <c r="A248" s="37" t="s">
        <v>443</v>
      </c>
      <c r="B248" s="58" t="s">
        <v>444</v>
      </c>
      <c r="C248" s="107">
        <f>C249+C250+C251+C252+C253</f>
        <v>0</v>
      </c>
      <c r="D248" s="107">
        <f t="shared" ref="D248:K248" si="193">D249+D250+D251+D252+D253</f>
        <v>0</v>
      </c>
      <c r="E248" s="107">
        <f t="shared" si="193"/>
        <v>0</v>
      </c>
      <c r="F248" s="107">
        <f t="shared" si="193"/>
        <v>0</v>
      </c>
      <c r="G248" s="107">
        <f t="shared" si="193"/>
        <v>0</v>
      </c>
      <c r="H248" s="107">
        <f t="shared" si="193"/>
        <v>0</v>
      </c>
      <c r="I248" s="107">
        <f t="shared" si="193"/>
        <v>0</v>
      </c>
      <c r="J248" s="107">
        <f t="shared" si="193"/>
        <v>0</v>
      </c>
      <c r="K248" s="107">
        <f t="shared" si="193"/>
        <v>0</v>
      </c>
      <c r="L248" s="65"/>
    </row>
    <row r="249" spans="1:12">
      <c r="B249" s="61" t="s">
        <v>365</v>
      </c>
      <c r="C249" s="107"/>
      <c r="D249" s="107"/>
      <c r="E249" s="107"/>
      <c r="F249" s="107"/>
      <c r="G249" s="107"/>
      <c r="H249" s="107"/>
      <c r="I249" s="107"/>
      <c r="J249" s="107"/>
      <c r="K249" s="107"/>
      <c r="L249" s="65"/>
    </row>
    <row r="250" spans="1:12">
      <c r="B250" s="87" t="s">
        <v>445</v>
      </c>
      <c r="C250" s="107"/>
      <c r="D250" s="107"/>
      <c r="E250" s="107"/>
      <c r="F250" s="107"/>
      <c r="G250" s="107"/>
      <c r="H250" s="107"/>
      <c r="I250" s="107"/>
      <c r="J250" s="107"/>
      <c r="K250" s="107"/>
      <c r="L250" s="65"/>
    </row>
    <row r="251" spans="1:12" ht="60">
      <c r="B251" s="87" t="s">
        <v>367</v>
      </c>
      <c r="C251" s="107"/>
      <c r="D251" s="107"/>
      <c r="E251" s="107"/>
      <c r="F251" s="107"/>
      <c r="G251" s="107"/>
      <c r="H251" s="107"/>
      <c r="I251" s="107"/>
      <c r="J251" s="107"/>
      <c r="K251" s="107"/>
      <c r="L251" s="65"/>
    </row>
    <row r="252" spans="1:12">
      <c r="B252" s="87" t="s">
        <v>442</v>
      </c>
      <c r="C252" s="107"/>
      <c r="D252" s="107"/>
      <c r="E252" s="107"/>
      <c r="F252" s="107"/>
      <c r="G252" s="107"/>
      <c r="H252" s="107"/>
      <c r="I252" s="107"/>
      <c r="J252" s="107"/>
      <c r="K252" s="107"/>
      <c r="L252" s="65"/>
    </row>
    <row r="253" spans="1:12">
      <c r="B253" s="87" t="s">
        <v>518</v>
      </c>
      <c r="C253" s="107"/>
      <c r="D253" s="107"/>
      <c r="E253" s="107"/>
      <c r="F253" s="107"/>
      <c r="G253" s="107"/>
      <c r="H253" s="107"/>
      <c r="I253" s="107"/>
      <c r="J253" s="107"/>
      <c r="K253" s="107"/>
      <c r="L253" s="65"/>
    </row>
    <row r="254" spans="1:12">
      <c r="B254" s="63" t="s">
        <v>358</v>
      </c>
      <c r="C254" s="107"/>
      <c r="D254" s="107"/>
      <c r="E254" s="107"/>
      <c r="F254" s="107"/>
      <c r="G254" s="107"/>
      <c r="H254" s="107"/>
      <c r="I254" s="107"/>
      <c r="J254" s="107"/>
      <c r="K254" s="107"/>
      <c r="L254" s="65"/>
    </row>
    <row r="255" spans="1:12">
      <c r="A255" s="37" t="s">
        <v>446</v>
      </c>
      <c r="B255" s="63" t="s">
        <v>447</v>
      </c>
      <c r="C255" s="107"/>
      <c r="D255" s="106">
        <v>3220360</v>
      </c>
      <c r="E255" s="106">
        <v>2928190</v>
      </c>
      <c r="F255" s="106">
        <v>2928190</v>
      </c>
      <c r="G255" s="106">
        <v>2440350</v>
      </c>
      <c r="H255" s="106">
        <v>398660</v>
      </c>
      <c r="I255" s="56">
        <f t="shared" ref="I255:I258" si="194">H255-J255</f>
        <v>0</v>
      </c>
      <c r="J255" s="56">
        <f t="shared" ref="J255:J258" si="195">G255-K255</f>
        <v>398660</v>
      </c>
      <c r="K255" s="106">
        <v>2041690</v>
      </c>
      <c r="L255" s="65"/>
    </row>
    <row r="256" spans="1:12">
      <c r="B256" s="63" t="s">
        <v>358</v>
      </c>
      <c r="C256" s="107"/>
      <c r="D256" s="106"/>
      <c r="E256" s="106"/>
      <c r="F256" s="106"/>
      <c r="G256" s="106"/>
      <c r="H256" s="106"/>
      <c r="I256" s="56">
        <f t="shared" si="194"/>
        <v>0</v>
      </c>
      <c r="J256" s="56">
        <f t="shared" si="195"/>
        <v>0</v>
      </c>
      <c r="K256" s="106">
        <v>0</v>
      </c>
      <c r="L256" s="65"/>
    </row>
    <row r="257" spans="1:12">
      <c r="A257" s="37" t="s">
        <v>448</v>
      </c>
      <c r="B257" s="63" t="s">
        <v>449</v>
      </c>
      <c r="C257" s="107"/>
      <c r="D257" s="106">
        <v>10854470</v>
      </c>
      <c r="E257" s="106">
        <v>10854470</v>
      </c>
      <c r="F257" s="106">
        <v>10854470</v>
      </c>
      <c r="G257" s="106">
        <v>4013840.3</v>
      </c>
      <c r="H257" s="106">
        <v>0</v>
      </c>
      <c r="I257" s="56">
        <f t="shared" si="194"/>
        <v>0</v>
      </c>
      <c r="J257" s="56">
        <f t="shared" si="195"/>
        <v>0</v>
      </c>
      <c r="K257" s="106">
        <v>4013840.3</v>
      </c>
      <c r="L257" s="65"/>
    </row>
    <row r="258" spans="1:12">
      <c r="B258" s="63" t="s">
        <v>358</v>
      </c>
      <c r="C258" s="107"/>
      <c r="D258" s="106"/>
      <c r="E258" s="106"/>
      <c r="F258" s="106"/>
      <c r="G258" s="123">
        <v>-136341.97</v>
      </c>
      <c r="H258" s="123">
        <v>-9675.49</v>
      </c>
      <c r="I258" s="56">
        <f t="shared" si="194"/>
        <v>0</v>
      </c>
      <c r="J258" s="56">
        <f t="shared" si="195"/>
        <v>-9675.4900000000052</v>
      </c>
      <c r="K258" s="106">
        <v>-126666.48</v>
      </c>
      <c r="L258" s="65"/>
    </row>
    <row r="259" spans="1:12">
      <c r="B259" s="58" t="s">
        <v>450</v>
      </c>
      <c r="C259" s="107">
        <f>C88+C107+C144+C176+C180+C184+C196+C201+C206+C218+C223+C227+C247+C254+C256+C258</f>
        <v>0</v>
      </c>
      <c r="D259" s="107">
        <f t="shared" ref="D259:K259" si="196">D88+D107+D144+D176+D180+D184+D196+D201+D206+D218+D223+D227+D247+D254+D256+D258</f>
        <v>0</v>
      </c>
      <c r="E259" s="107">
        <f t="shared" si="196"/>
        <v>0</v>
      </c>
      <c r="F259" s="107">
        <f t="shared" si="196"/>
        <v>0</v>
      </c>
      <c r="G259" s="107">
        <f t="shared" si="196"/>
        <v>-3504129.04</v>
      </c>
      <c r="H259" s="107">
        <f t="shared" si="196"/>
        <v>-135326.41</v>
      </c>
      <c r="I259" s="107">
        <f t="shared" si="196"/>
        <v>0</v>
      </c>
      <c r="J259" s="107">
        <f t="shared" si="196"/>
        <v>-135326.40999999992</v>
      </c>
      <c r="K259" s="107">
        <f t="shared" si="196"/>
        <v>-3368802.63</v>
      </c>
      <c r="L259" s="65"/>
    </row>
    <row r="260" spans="1:12" ht="30">
      <c r="A260" s="37" t="s">
        <v>221</v>
      </c>
      <c r="B260" s="58" t="s">
        <v>222</v>
      </c>
      <c r="C260" s="107">
        <f t="shared" ref="C260:K261" si="197">C261</f>
        <v>0</v>
      </c>
      <c r="D260" s="107">
        <f t="shared" si="197"/>
        <v>222424360</v>
      </c>
      <c r="E260" s="107">
        <f t="shared" si="197"/>
        <v>222424360</v>
      </c>
      <c r="F260" s="107">
        <f t="shared" si="197"/>
        <v>222424360</v>
      </c>
      <c r="G260" s="107">
        <f t="shared" si="197"/>
        <v>210086076</v>
      </c>
      <c r="H260" s="107">
        <f t="shared" si="197"/>
        <v>23330096</v>
      </c>
      <c r="I260" s="107">
        <f t="shared" si="197"/>
        <v>0</v>
      </c>
      <c r="J260" s="107">
        <f t="shared" si="197"/>
        <v>23330096</v>
      </c>
      <c r="K260" s="107">
        <f t="shared" si="197"/>
        <v>186755980</v>
      </c>
      <c r="L260" s="65"/>
    </row>
    <row r="261" spans="1:12">
      <c r="A261" s="37" t="s">
        <v>451</v>
      </c>
      <c r="B261" s="58" t="s">
        <v>452</v>
      </c>
      <c r="C261" s="107">
        <f>C262</f>
        <v>0</v>
      </c>
      <c r="D261" s="107">
        <f t="shared" si="197"/>
        <v>222424360</v>
      </c>
      <c r="E261" s="107">
        <f t="shared" si="197"/>
        <v>222424360</v>
      </c>
      <c r="F261" s="107">
        <f t="shared" si="197"/>
        <v>222424360</v>
      </c>
      <c r="G261" s="107">
        <f t="shared" si="197"/>
        <v>210086076</v>
      </c>
      <c r="H261" s="107">
        <f t="shared" si="197"/>
        <v>23330096</v>
      </c>
      <c r="I261" s="107">
        <f t="shared" si="197"/>
        <v>0</v>
      </c>
      <c r="J261" s="107">
        <f t="shared" si="197"/>
        <v>23330096</v>
      </c>
      <c r="K261" s="107">
        <f t="shared" si="197"/>
        <v>186755980</v>
      </c>
      <c r="L261" s="65"/>
    </row>
    <row r="262" spans="1:12" ht="30">
      <c r="A262" s="37" t="s">
        <v>453</v>
      </c>
      <c r="B262" s="58" t="s">
        <v>454</v>
      </c>
      <c r="C262" s="107">
        <f>C263+C264+C265+C266+C270+C271</f>
        <v>0</v>
      </c>
      <c r="D262" s="107">
        <f t="shared" ref="D262:K262" si="198">D263+D264+D265+D266+D270+D271</f>
        <v>222424360</v>
      </c>
      <c r="E262" s="107">
        <f t="shared" si="198"/>
        <v>222424360</v>
      </c>
      <c r="F262" s="107">
        <f t="shared" si="198"/>
        <v>222424360</v>
      </c>
      <c r="G262" s="107">
        <f t="shared" si="198"/>
        <v>210086076</v>
      </c>
      <c r="H262" s="107">
        <f t="shared" si="198"/>
        <v>23330096</v>
      </c>
      <c r="I262" s="107">
        <f t="shared" si="198"/>
        <v>0</v>
      </c>
      <c r="J262" s="107">
        <f t="shared" si="198"/>
        <v>23330096</v>
      </c>
      <c r="K262" s="107">
        <f t="shared" si="198"/>
        <v>186755980</v>
      </c>
      <c r="L262" s="65"/>
    </row>
    <row r="263" spans="1:12" ht="30">
      <c r="B263" s="63" t="s">
        <v>455</v>
      </c>
      <c r="C263" s="107"/>
      <c r="D263" s="106">
        <v>184683000</v>
      </c>
      <c r="E263" s="106">
        <v>184683000</v>
      </c>
      <c r="F263" s="106">
        <v>184683000</v>
      </c>
      <c r="G263" s="106">
        <v>174623253</v>
      </c>
      <c r="H263" s="106">
        <v>17000453</v>
      </c>
      <c r="I263" s="56">
        <f t="shared" ref="I263:I265" si="199">H263-J263</f>
        <v>0</v>
      </c>
      <c r="J263" s="56">
        <f t="shared" ref="J263:J265" si="200">G263-K263</f>
        <v>17000453</v>
      </c>
      <c r="K263" s="106">
        <v>157622800</v>
      </c>
      <c r="L263" s="65"/>
    </row>
    <row r="264" spans="1:12" ht="30">
      <c r="B264" s="63" t="s">
        <v>456</v>
      </c>
      <c r="C264" s="107"/>
      <c r="D264" s="106">
        <v>1210000</v>
      </c>
      <c r="E264" s="106">
        <v>1210000</v>
      </c>
      <c r="F264" s="106">
        <v>1210000</v>
      </c>
      <c r="G264" s="106">
        <v>1091139</v>
      </c>
      <c r="H264" s="106">
        <v>110944</v>
      </c>
      <c r="I264" s="56">
        <f t="shared" si="199"/>
        <v>0</v>
      </c>
      <c r="J264" s="56">
        <f t="shared" si="200"/>
        <v>110944</v>
      </c>
      <c r="K264" s="106">
        <v>980195</v>
      </c>
      <c r="L264" s="65"/>
    </row>
    <row r="265" spans="1:12" ht="30">
      <c r="B265" s="63" t="s">
        <v>457</v>
      </c>
      <c r="C265" s="107"/>
      <c r="D265" s="106">
        <v>370000</v>
      </c>
      <c r="E265" s="106">
        <v>370000</v>
      </c>
      <c r="F265" s="106">
        <v>370000</v>
      </c>
      <c r="G265" s="106">
        <v>366663</v>
      </c>
      <c r="H265" s="106">
        <v>38317</v>
      </c>
      <c r="I265" s="56">
        <f t="shared" si="199"/>
        <v>0</v>
      </c>
      <c r="J265" s="56">
        <f t="shared" si="200"/>
        <v>38317</v>
      </c>
      <c r="K265" s="106">
        <v>328346</v>
      </c>
      <c r="L265" s="65"/>
    </row>
    <row r="266" spans="1:12" ht="30">
      <c r="B266" s="63" t="s">
        <v>458</v>
      </c>
      <c r="C266" s="107">
        <f t="shared" ref="C266" si="201">C267+C268+C269</f>
        <v>0</v>
      </c>
      <c r="D266" s="107">
        <f t="shared" ref="D266:K266" si="202">D267+D268+D269</f>
        <v>26313000</v>
      </c>
      <c r="E266" s="107">
        <f t="shared" si="202"/>
        <v>26313000</v>
      </c>
      <c r="F266" s="107">
        <f t="shared" si="202"/>
        <v>26313000</v>
      </c>
      <c r="G266" s="107">
        <f t="shared" si="202"/>
        <v>24158864</v>
      </c>
      <c r="H266" s="107">
        <f t="shared" si="202"/>
        <v>2385288</v>
      </c>
      <c r="I266" s="107">
        <f t="shared" si="202"/>
        <v>0</v>
      </c>
      <c r="J266" s="107">
        <f t="shared" si="202"/>
        <v>2385288</v>
      </c>
      <c r="K266" s="107">
        <f t="shared" si="202"/>
        <v>21773576</v>
      </c>
      <c r="L266" s="65"/>
    </row>
    <row r="267" spans="1:12" ht="75">
      <c r="B267" s="63" t="s">
        <v>459</v>
      </c>
      <c r="C267" s="107"/>
      <c r="D267" s="106">
        <v>8573000</v>
      </c>
      <c r="E267" s="106">
        <v>8573000</v>
      </c>
      <c r="F267" s="106">
        <v>8573000</v>
      </c>
      <c r="G267" s="106">
        <v>8572717</v>
      </c>
      <c r="H267" s="106">
        <v>851043</v>
      </c>
      <c r="I267" s="56">
        <f t="shared" ref="I267:I270" si="203">H267-J267</f>
        <v>0</v>
      </c>
      <c r="J267" s="56">
        <f t="shared" ref="J267:J270" si="204">G267-K267</f>
        <v>851043</v>
      </c>
      <c r="K267" s="106">
        <v>7721674</v>
      </c>
      <c r="L267" s="65"/>
    </row>
    <row r="268" spans="1:12" ht="75">
      <c r="B268" s="63" t="s">
        <v>460</v>
      </c>
      <c r="C268" s="107"/>
      <c r="D268" s="106">
        <v>8430000</v>
      </c>
      <c r="E268" s="106">
        <v>8430000</v>
      </c>
      <c r="F268" s="106">
        <v>8430000</v>
      </c>
      <c r="G268" s="106">
        <v>8369881</v>
      </c>
      <c r="H268" s="106">
        <v>824961</v>
      </c>
      <c r="I268" s="56">
        <f t="shared" si="203"/>
        <v>0</v>
      </c>
      <c r="J268" s="56">
        <f t="shared" si="204"/>
        <v>824961</v>
      </c>
      <c r="K268" s="106">
        <v>7544920</v>
      </c>
      <c r="L268" s="65"/>
    </row>
    <row r="269" spans="1:12" ht="60">
      <c r="B269" s="63" t="s">
        <v>461</v>
      </c>
      <c r="C269" s="107"/>
      <c r="D269" s="106">
        <v>9310000</v>
      </c>
      <c r="E269" s="106">
        <v>9310000</v>
      </c>
      <c r="F269" s="106">
        <v>9310000</v>
      </c>
      <c r="G269" s="106">
        <v>7216266</v>
      </c>
      <c r="H269" s="106">
        <v>709284</v>
      </c>
      <c r="I269" s="56">
        <f t="shared" si="203"/>
        <v>0</v>
      </c>
      <c r="J269" s="56">
        <f t="shared" si="204"/>
        <v>709284</v>
      </c>
      <c r="K269" s="106">
        <v>6506982</v>
      </c>
      <c r="L269" s="65"/>
    </row>
    <row r="270" spans="1:12" ht="120">
      <c r="B270" s="63" t="s">
        <v>514</v>
      </c>
      <c r="C270" s="107"/>
      <c r="D270" s="106">
        <v>6808360</v>
      </c>
      <c r="E270" s="106">
        <v>6808360</v>
      </c>
      <c r="F270" s="106">
        <v>6808360</v>
      </c>
      <c r="G270" s="106">
        <v>6807439</v>
      </c>
      <c r="H270" s="106">
        <v>756376</v>
      </c>
      <c r="I270" s="56">
        <f t="shared" si="203"/>
        <v>0</v>
      </c>
      <c r="J270" s="56">
        <f t="shared" si="204"/>
        <v>756376</v>
      </c>
      <c r="K270" s="106">
        <v>6051063</v>
      </c>
      <c r="L270" s="65"/>
    </row>
    <row r="271" spans="1:12" ht="45">
      <c r="B271" s="119" t="s">
        <v>521</v>
      </c>
      <c r="C271" s="107">
        <f>C272+C273+C274+C275+C276</f>
        <v>0</v>
      </c>
      <c r="D271" s="107">
        <f t="shared" ref="D271:K271" si="205">D272+D273+D274+D275+D276</f>
        <v>3040000</v>
      </c>
      <c r="E271" s="107">
        <f t="shared" si="205"/>
        <v>3040000</v>
      </c>
      <c r="F271" s="107">
        <f t="shared" si="205"/>
        <v>3040000</v>
      </c>
      <c r="G271" s="107">
        <f t="shared" si="205"/>
        <v>3038718</v>
      </c>
      <c r="H271" s="107">
        <f t="shared" si="205"/>
        <v>3038718</v>
      </c>
      <c r="I271" s="107">
        <f t="shared" si="205"/>
        <v>0</v>
      </c>
      <c r="J271" s="107">
        <f t="shared" si="205"/>
        <v>3038718</v>
      </c>
      <c r="K271" s="107">
        <f t="shared" si="205"/>
        <v>0</v>
      </c>
      <c r="L271" s="65"/>
    </row>
    <row r="272" spans="1:12" ht="45">
      <c r="B272" s="63" t="s">
        <v>522</v>
      </c>
      <c r="C272" s="107"/>
      <c r="D272" s="106">
        <v>463000</v>
      </c>
      <c r="E272" s="106">
        <v>463000</v>
      </c>
      <c r="F272" s="106">
        <v>463000</v>
      </c>
      <c r="G272" s="106">
        <v>462322</v>
      </c>
      <c r="H272" s="106">
        <v>462322</v>
      </c>
      <c r="I272" s="56">
        <f t="shared" ref="I272:I276" si="206">H272-J272</f>
        <v>0</v>
      </c>
      <c r="J272" s="56">
        <f t="shared" ref="J272:J276" si="207">G272-K272</f>
        <v>462322</v>
      </c>
      <c r="K272" s="106">
        <v>0</v>
      </c>
      <c r="L272" s="65"/>
    </row>
    <row r="273" spans="1:12" ht="45">
      <c r="B273" s="63" t="s">
        <v>523</v>
      </c>
      <c r="C273" s="107"/>
      <c r="D273" s="106">
        <v>31000</v>
      </c>
      <c r="E273" s="106">
        <v>31000</v>
      </c>
      <c r="F273" s="106">
        <v>31000</v>
      </c>
      <c r="G273" s="106">
        <v>30920</v>
      </c>
      <c r="H273" s="106">
        <v>30920</v>
      </c>
      <c r="I273" s="56">
        <f t="shared" si="206"/>
        <v>0</v>
      </c>
      <c r="J273" s="56">
        <f t="shared" si="207"/>
        <v>30920</v>
      </c>
      <c r="K273" s="106">
        <v>0</v>
      </c>
      <c r="L273" s="65"/>
    </row>
    <row r="274" spans="1:12" ht="45">
      <c r="B274" s="63" t="s">
        <v>524</v>
      </c>
      <c r="C274" s="107"/>
      <c r="D274" s="106">
        <v>0</v>
      </c>
      <c r="E274" s="106">
        <v>0</v>
      </c>
      <c r="F274" s="106">
        <v>0</v>
      </c>
      <c r="G274" s="106">
        <v>0</v>
      </c>
      <c r="H274" s="106">
        <v>0</v>
      </c>
      <c r="I274" s="56">
        <f t="shared" si="206"/>
        <v>0</v>
      </c>
      <c r="J274" s="56">
        <f t="shared" si="207"/>
        <v>0</v>
      </c>
      <c r="K274" s="106">
        <v>0</v>
      </c>
      <c r="L274" s="65"/>
    </row>
    <row r="275" spans="1:12" ht="120">
      <c r="B275" s="63" t="s">
        <v>525</v>
      </c>
      <c r="C275" s="107"/>
      <c r="D275" s="106">
        <v>1348000</v>
      </c>
      <c r="E275" s="106">
        <v>1348000</v>
      </c>
      <c r="F275" s="106">
        <v>1348000</v>
      </c>
      <c r="G275" s="106">
        <v>1347740</v>
      </c>
      <c r="H275" s="106">
        <v>1347740</v>
      </c>
      <c r="I275" s="56">
        <f t="shared" si="206"/>
        <v>0</v>
      </c>
      <c r="J275" s="56">
        <f t="shared" si="207"/>
        <v>1347740</v>
      </c>
      <c r="K275" s="106">
        <v>0</v>
      </c>
      <c r="L275" s="65"/>
    </row>
    <row r="276" spans="1:12" ht="75">
      <c r="B276" s="63" t="s">
        <v>526</v>
      </c>
      <c r="C276" s="107"/>
      <c r="D276" s="106">
        <v>1198000</v>
      </c>
      <c r="E276" s="106">
        <v>1198000</v>
      </c>
      <c r="F276" s="106">
        <v>1198000</v>
      </c>
      <c r="G276" s="106">
        <v>1197736</v>
      </c>
      <c r="H276" s="106">
        <v>1197736</v>
      </c>
      <c r="I276" s="56">
        <f t="shared" si="206"/>
        <v>0</v>
      </c>
      <c r="J276" s="56">
        <f t="shared" si="207"/>
        <v>1197736</v>
      </c>
      <c r="K276" s="106">
        <v>0</v>
      </c>
      <c r="L276" s="65"/>
    </row>
    <row r="277" spans="1:12">
      <c r="A277" s="37" t="s">
        <v>462</v>
      </c>
      <c r="B277" s="88" t="s">
        <v>463</v>
      </c>
      <c r="C277" s="110">
        <f>+C278</f>
        <v>0</v>
      </c>
      <c r="D277" s="110">
        <f t="shared" ref="D277:K279" si="208">+D278</f>
        <v>60464630</v>
      </c>
      <c r="E277" s="110">
        <f t="shared" si="208"/>
        <v>60464630</v>
      </c>
      <c r="F277" s="110">
        <f t="shared" si="208"/>
        <v>60464630</v>
      </c>
      <c r="G277" s="110">
        <f t="shared" si="208"/>
        <v>49410365</v>
      </c>
      <c r="H277" s="110">
        <f t="shared" si="208"/>
        <v>2050619</v>
      </c>
      <c r="I277" s="110">
        <f t="shared" si="208"/>
        <v>0</v>
      </c>
      <c r="J277" s="110">
        <f t="shared" si="208"/>
        <v>2050619</v>
      </c>
      <c r="K277" s="110">
        <f t="shared" si="208"/>
        <v>47359746</v>
      </c>
      <c r="L277" s="65"/>
    </row>
    <row r="278" spans="1:12">
      <c r="A278" s="37" t="s">
        <v>464</v>
      </c>
      <c r="B278" s="88" t="s">
        <v>214</v>
      </c>
      <c r="C278" s="110">
        <f>+C279</f>
        <v>0</v>
      </c>
      <c r="D278" s="110">
        <f t="shared" si="208"/>
        <v>60464630</v>
      </c>
      <c r="E278" s="110">
        <f t="shared" si="208"/>
        <v>60464630</v>
      </c>
      <c r="F278" s="110">
        <f t="shared" si="208"/>
        <v>60464630</v>
      </c>
      <c r="G278" s="110">
        <f t="shared" si="208"/>
        <v>49410365</v>
      </c>
      <c r="H278" s="110">
        <f t="shared" si="208"/>
        <v>2050619</v>
      </c>
      <c r="I278" s="110">
        <f t="shared" si="208"/>
        <v>0</v>
      </c>
      <c r="J278" s="110">
        <f t="shared" si="208"/>
        <v>2050619</v>
      </c>
      <c r="K278" s="110">
        <f t="shared" si="208"/>
        <v>47359746</v>
      </c>
      <c r="L278" s="65"/>
    </row>
    <row r="279" spans="1:12">
      <c r="A279" s="37" t="s">
        <v>465</v>
      </c>
      <c r="B279" s="58" t="s">
        <v>466</v>
      </c>
      <c r="C279" s="110">
        <f>+C280</f>
        <v>0</v>
      </c>
      <c r="D279" s="110">
        <f t="shared" si="208"/>
        <v>60464630</v>
      </c>
      <c r="E279" s="110">
        <f t="shared" si="208"/>
        <v>60464630</v>
      </c>
      <c r="F279" s="110">
        <f t="shared" si="208"/>
        <v>60464630</v>
      </c>
      <c r="G279" s="110">
        <f t="shared" si="208"/>
        <v>49410365</v>
      </c>
      <c r="H279" s="110">
        <f t="shared" si="208"/>
        <v>2050619</v>
      </c>
      <c r="I279" s="110">
        <f t="shared" si="208"/>
        <v>0</v>
      </c>
      <c r="J279" s="110">
        <f t="shared" si="208"/>
        <v>2050619</v>
      </c>
      <c r="K279" s="110">
        <f t="shared" si="208"/>
        <v>47359746</v>
      </c>
      <c r="L279" s="65"/>
    </row>
    <row r="280" spans="1:12">
      <c r="A280" s="37" t="s">
        <v>467</v>
      </c>
      <c r="B280" s="88" t="s">
        <v>468</v>
      </c>
      <c r="C280" s="106">
        <f t="shared" ref="C280:K280" si="209">C281</f>
        <v>0</v>
      </c>
      <c r="D280" s="106">
        <f t="shared" si="209"/>
        <v>60464630</v>
      </c>
      <c r="E280" s="106">
        <f t="shared" si="209"/>
        <v>60464630</v>
      </c>
      <c r="F280" s="106">
        <f t="shared" si="209"/>
        <v>60464630</v>
      </c>
      <c r="G280" s="106">
        <f t="shared" si="209"/>
        <v>49410365</v>
      </c>
      <c r="H280" s="106">
        <f t="shared" si="209"/>
        <v>2050619</v>
      </c>
      <c r="I280" s="106">
        <f t="shared" si="209"/>
        <v>0</v>
      </c>
      <c r="J280" s="106">
        <f t="shared" si="209"/>
        <v>2050619</v>
      </c>
      <c r="K280" s="106">
        <f t="shared" si="209"/>
        <v>47359746</v>
      </c>
      <c r="L280" s="65"/>
    </row>
    <row r="281" spans="1:12">
      <c r="A281" s="37" t="s">
        <v>469</v>
      </c>
      <c r="B281" s="88" t="s">
        <v>470</v>
      </c>
      <c r="C281" s="106">
        <f t="shared" ref="C281" si="210">C283+C285+C287</f>
        <v>0</v>
      </c>
      <c r="D281" s="106">
        <f t="shared" ref="D281:K281" si="211">D283+D285+D287</f>
        <v>60464630</v>
      </c>
      <c r="E281" s="106">
        <f t="shared" si="211"/>
        <v>60464630</v>
      </c>
      <c r="F281" s="106">
        <f t="shared" si="211"/>
        <v>60464630</v>
      </c>
      <c r="G281" s="106">
        <f t="shared" si="211"/>
        <v>49410365</v>
      </c>
      <c r="H281" s="106">
        <f t="shared" si="211"/>
        <v>2050619</v>
      </c>
      <c r="I281" s="106">
        <f t="shared" si="211"/>
        <v>0</v>
      </c>
      <c r="J281" s="106">
        <f t="shared" si="211"/>
        <v>2050619</v>
      </c>
      <c r="K281" s="106">
        <f t="shared" si="211"/>
        <v>47359746</v>
      </c>
      <c r="L281" s="65"/>
    </row>
    <row r="282" spans="1:12">
      <c r="A282" s="37" t="s">
        <v>471</v>
      </c>
      <c r="B282" s="88" t="s">
        <v>472</v>
      </c>
      <c r="C282" s="106">
        <f t="shared" ref="C282:K282" si="212">C283</f>
        <v>0</v>
      </c>
      <c r="D282" s="106">
        <f t="shared" si="212"/>
        <v>42168640</v>
      </c>
      <c r="E282" s="106">
        <f t="shared" si="212"/>
        <v>42168640</v>
      </c>
      <c r="F282" s="106">
        <f t="shared" si="212"/>
        <v>42168640</v>
      </c>
      <c r="G282" s="106">
        <f t="shared" si="212"/>
        <v>33678998</v>
      </c>
      <c r="H282" s="106">
        <f t="shared" si="212"/>
        <v>1619378</v>
      </c>
      <c r="I282" s="106">
        <f t="shared" si="212"/>
        <v>0</v>
      </c>
      <c r="J282" s="106">
        <f t="shared" si="212"/>
        <v>1619378</v>
      </c>
      <c r="K282" s="106">
        <f t="shared" si="212"/>
        <v>32059620</v>
      </c>
      <c r="L282" s="65"/>
    </row>
    <row r="283" spans="1:12">
      <c r="A283" s="37" t="s">
        <v>473</v>
      </c>
      <c r="B283" s="89" t="s">
        <v>515</v>
      </c>
      <c r="C283" s="107"/>
      <c r="D283" s="107">
        <v>42168640</v>
      </c>
      <c r="E283" s="107">
        <v>42168640</v>
      </c>
      <c r="F283" s="107">
        <v>42168640</v>
      </c>
      <c r="G283" s="107">
        <v>33678998</v>
      </c>
      <c r="H283" s="107">
        <v>1619378</v>
      </c>
      <c r="I283" s="56">
        <f t="shared" ref="I283:I287" si="213">H283-J283</f>
        <v>0</v>
      </c>
      <c r="J283" s="56">
        <f t="shared" ref="J283:J287" si="214">G283-K283</f>
        <v>1619378</v>
      </c>
      <c r="K283" s="107">
        <v>32059620</v>
      </c>
      <c r="L283" s="65"/>
    </row>
    <row r="284" spans="1:12" s="116" customFormat="1">
      <c r="A284" s="117"/>
      <c r="B284" s="118" t="s">
        <v>516</v>
      </c>
      <c r="C284" s="114"/>
      <c r="D284" s="126"/>
      <c r="E284" s="126"/>
      <c r="F284" s="126"/>
      <c r="G284" s="126">
        <v>378647</v>
      </c>
      <c r="H284" s="126">
        <v>42249</v>
      </c>
      <c r="I284" s="126">
        <f t="shared" si="213"/>
        <v>0</v>
      </c>
      <c r="J284" s="126">
        <f t="shared" si="214"/>
        <v>42249</v>
      </c>
      <c r="K284" s="126">
        <v>336398</v>
      </c>
    </row>
    <row r="285" spans="1:12">
      <c r="A285" s="37" t="s">
        <v>474</v>
      </c>
      <c r="B285" s="89" t="s">
        <v>517</v>
      </c>
      <c r="C285" s="107"/>
      <c r="D285" s="107">
        <v>18295990</v>
      </c>
      <c r="E285" s="107">
        <v>18295990</v>
      </c>
      <c r="F285" s="107">
        <v>18295990</v>
      </c>
      <c r="G285" s="107">
        <v>15733842</v>
      </c>
      <c r="H285" s="107">
        <v>431880</v>
      </c>
      <c r="I285" s="107">
        <f t="shared" si="213"/>
        <v>0</v>
      </c>
      <c r="J285" s="107">
        <f t="shared" si="214"/>
        <v>431880</v>
      </c>
      <c r="K285" s="107">
        <v>15301962</v>
      </c>
    </row>
    <row r="286" spans="1:12" s="116" customFormat="1">
      <c r="A286" s="117"/>
      <c r="B286" s="118" t="s">
        <v>516</v>
      </c>
      <c r="C286" s="114"/>
      <c r="D286" s="126"/>
      <c r="E286" s="126"/>
      <c r="F286" s="126"/>
      <c r="G286" s="126">
        <v>2199161</v>
      </c>
      <c r="H286" s="126">
        <v>324366</v>
      </c>
      <c r="I286" s="126">
        <f t="shared" si="213"/>
        <v>0</v>
      </c>
      <c r="J286" s="126">
        <f t="shared" si="214"/>
        <v>324366</v>
      </c>
      <c r="K286" s="126">
        <v>1874795</v>
      </c>
    </row>
    <row r="287" spans="1:12">
      <c r="B287" s="67" t="s">
        <v>475</v>
      </c>
      <c r="C287" s="107"/>
      <c r="D287" s="106"/>
      <c r="E287" s="106"/>
      <c r="F287" s="106"/>
      <c r="G287" s="123">
        <v>-2475</v>
      </c>
      <c r="H287" s="123">
        <v>-639</v>
      </c>
      <c r="I287" s="123">
        <f t="shared" si="213"/>
        <v>0</v>
      </c>
      <c r="J287" s="123">
        <f t="shared" si="214"/>
        <v>-639</v>
      </c>
      <c r="K287" s="106">
        <v>-1836</v>
      </c>
      <c r="L287" s="65"/>
    </row>
    <row r="288" spans="1:12" ht="30">
      <c r="A288" s="37" t="s">
        <v>225</v>
      </c>
      <c r="B288" s="90" t="s">
        <v>226</v>
      </c>
      <c r="C288" s="111">
        <f>C293+C289</f>
        <v>0</v>
      </c>
      <c r="D288" s="111">
        <f t="shared" ref="D288:K288" si="215">D293+D289</f>
        <v>0</v>
      </c>
      <c r="E288" s="111">
        <f t="shared" si="215"/>
        <v>0</v>
      </c>
      <c r="F288" s="111">
        <f t="shared" si="215"/>
        <v>0</v>
      </c>
      <c r="G288" s="111">
        <f t="shared" si="215"/>
        <v>0</v>
      </c>
      <c r="H288" s="111">
        <f t="shared" si="215"/>
        <v>0</v>
      </c>
      <c r="I288" s="111">
        <f t="shared" si="215"/>
        <v>0</v>
      </c>
      <c r="J288" s="111">
        <f t="shared" si="215"/>
        <v>0</v>
      </c>
      <c r="K288" s="111">
        <f t="shared" si="215"/>
        <v>0</v>
      </c>
      <c r="L288" s="65"/>
    </row>
    <row r="289" spans="1:12">
      <c r="A289" s="37" t="s">
        <v>476</v>
      </c>
      <c r="B289" s="90" t="s">
        <v>477</v>
      </c>
      <c r="C289" s="111">
        <f>C290+C291+C292</f>
        <v>0</v>
      </c>
      <c r="D289" s="111">
        <f t="shared" ref="D289:K289" si="216">D290+D291+D292</f>
        <v>0</v>
      </c>
      <c r="E289" s="111">
        <f t="shared" si="216"/>
        <v>0</v>
      </c>
      <c r="F289" s="111">
        <f t="shared" si="216"/>
        <v>0</v>
      </c>
      <c r="G289" s="111">
        <f t="shared" si="216"/>
        <v>0</v>
      </c>
      <c r="H289" s="111">
        <f t="shared" si="216"/>
        <v>0</v>
      </c>
      <c r="I289" s="111">
        <f t="shared" si="216"/>
        <v>0</v>
      </c>
      <c r="J289" s="111">
        <f t="shared" si="216"/>
        <v>0</v>
      </c>
      <c r="K289" s="111">
        <f t="shared" si="216"/>
        <v>0</v>
      </c>
      <c r="L289" s="65"/>
    </row>
    <row r="290" spans="1:12">
      <c r="A290" s="37" t="s">
        <v>478</v>
      </c>
      <c r="B290" s="90" t="s">
        <v>479</v>
      </c>
      <c r="C290" s="111"/>
      <c r="D290" s="111"/>
      <c r="E290" s="111"/>
      <c r="F290" s="111"/>
      <c r="G290" s="111"/>
      <c r="H290" s="111"/>
      <c r="I290" s="111"/>
      <c r="J290" s="111"/>
      <c r="K290" s="111"/>
      <c r="L290" s="65"/>
    </row>
    <row r="291" spans="1:12">
      <c r="A291" s="37" t="s">
        <v>480</v>
      </c>
      <c r="B291" s="90" t="s">
        <v>481</v>
      </c>
      <c r="C291" s="111"/>
      <c r="D291" s="111"/>
      <c r="E291" s="111"/>
      <c r="F291" s="111"/>
      <c r="G291" s="111"/>
      <c r="H291" s="111"/>
      <c r="I291" s="111"/>
      <c r="J291" s="111"/>
      <c r="K291" s="111"/>
      <c r="L291" s="65"/>
    </row>
    <row r="292" spans="1:12">
      <c r="A292" s="37" t="s">
        <v>482</v>
      </c>
      <c r="B292" s="90" t="s">
        <v>483</v>
      </c>
      <c r="C292" s="111"/>
      <c r="D292" s="111"/>
      <c r="E292" s="111"/>
      <c r="F292" s="111"/>
      <c r="G292" s="111"/>
      <c r="H292" s="111"/>
      <c r="I292" s="111"/>
      <c r="J292" s="111"/>
      <c r="K292" s="111"/>
      <c r="L292" s="65"/>
    </row>
    <row r="293" spans="1:12">
      <c r="A293" s="37" t="s">
        <v>484</v>
      </c>
      <c r="B293" s="90" t="s">
        <v>513</v>
      </c>
      <c r="C293" s="111">
        <f>C294+C295+C296</f>
        <v>0</v>
      </c>
      <c r="D293" s="111">
        <f t="shared" ref="D293:K293" si="217">D294+D295+D296</f>
        <v>0</v>
      </c>
      <c r="E293" s="111">
        <f t="shared" si="217"/>
        <v>0</v>
      </c>
      <c r="F293" s="111">
        <f t="shared" si="217"/>
        <v>0</v>
      </c>
      <c r="G293" s="111">
        <f t="shared" si="217"/>
        <v>0</v>
      </c>
      <c r="H293" s="111">
        <f t="shared" si="217"/>
        <v>0</v>
      </c>
      <c r="I293" s="111">
        <f t="shared" si="217"/>
        <v>0</v>
      </c>
      <c r="J293" s="111">
        <f t="shared" si="217"/>
        <v>0</v>
      </c>
      <c r="K293" s="111">
        <f t="shared" si="217"/>
        <v>0</v>
      </c>
      <c r="L293" s="65"/>
    </row>
    <row r="294" spans="1:12">
      <c r="A294" s="37" t="s">
        <v>485</v>
      </c>
      <c r="B294" s="91" t="s">
        <v>486</v>
      </c>
      <c r="C294" s="84"/>
      <c r="D294" s="84"/>
      <c r="E294" s="84"/>
      <c r="F294" s="84"/>
      <c r="G294" s="84"/>
      <c r="H294" s="84"/>
      <c r="I294" s="84"/>
      <c r="J294" s="84"/>
      <c r="K294" s="84"/>
      <c r="L294" s="65"/>
    </row>
    <row r="295" spans="1:12">
      <c r="A295" s="37" t="s">
        <v>487</v>
      </c>
      <c r="B295" s="91" t="s">
        <v>488</v>
      </c>
      <c r="C295" s="84"/>
      <c r="D295" s="84"/>
      <c r="E295" s="84"/>
      <c r="F295" s="84"/>
      <c r="G295" s="84"/>
      <c r="H295" s="84"/>
      <c r="I295" s="84"/>
      <c r="J295" s="84"/>
      <c r="K295" s="84"/>
      <c r="L295" s="65"/>
    </row>
    <row r="296" spans="1:12">
      <c r="A296" s="37" t="s">
        <v>489</v>
      </c>
      <c r="B296" s="91" t="s">
        <v>483</v>
      </c>
      <c r="C296" s="84"/>
      <c r="D296" s="84"/>
      <c r="E296" s="84"/>
      <c r="F296" s="84"/>
      <c r="G296" s="84"/>
      <c r="H296" s="84"/>
      <c r="I296" s="84"/>
      <c r="J296" s="84"/>
      <c r="K296" s="84"/>
      <c r="L296" s="65"/>
    </row>
    <row r="297" spans="1:12">
      <c r="A297" s="37" t="s">
        <v>490</v>
      </c>
      <c r="B297" s="90" t="s">
        <v>491</v>
      </c>
      <c r="C297" s="111">
        <f>C298</f>
        <v>0</v>
      </c>
      <c r="D297" s="111">
        <f t="shared" ref="D297:K298" si="218">D298</f>
        <v>0</v>
      </c>
      <c r="E297" s="111">
        <f t="shared" si="218"/>
        <v>0</v>
      </c>
      <c r="F297" s="111">
        <f t="shared" si="218"/>
        <v>0</v>
      </c>
      <c r="G297" s="111">
        <f t="shared" si="218"/>
        <v>0</v>
      </c>
      <c r="H297" s="111">
        <f t="shared" si="218"/>
        <v>0</v>
      </c>
      <c r="I297" s="111">
        <f t="shared" si="218"/>
        <v>0</v>
      </c>
      <c r="J297" s="111">
        <f t="shared" si="218"/>
        <v>0</v>
      </c>
      <c r="K297" s="111">
        <f t="shared" si="218"/>
        <v>0</v>
      </c>
      <c r="L297" s="65"/>
    </row>
    <row r="298" spans="1:12">
      <c r="A298" s="37" t="s">
        <v>492</v>
      </c>
      <c r="B298" s="90" t="s">
        <v>214</v>
      </c>
      <c r="C298" s="111">
        <f>C299</f>
        <v>0</v>
      </c>
      <c r="D298" s="111">
        <f t="shared" si="218"/>
        <v>0</v>
      </c>
      <c r="E298" s="111">
        <f t="shared" si="218"/>
        <v>0</v>
      </c>
      <c r="F298" s="111">
        <f t="shared" si="218"/>
        <v>0</v>
      </c>
      <c r="G298" s="111">
        <f t="shared" si="218"/>
        <v>0</v>
      </c>
      <c r="H298" s="111">
        <f t="shared" si="218"/>
        <v>0</v>
      </c>
      <c r="I298" s="111">
        <f t="shared" si="218"/>
        <v>0</v>
      </c>
      <c r="J298" s="111">
        <f t="shared" si="218"/>
        <v>0</v>
      </c>
      <c r="K298" s="111">
        <f t="shared" si="218"/>
        <v>0</v>
      </c>
      <c r="L298" s="65"/>
    </row>
    <row r="299" spans="1:12" ht="30">
      <c r="A299" s="37" t="s">
        <v>493</v>
      </c>
      <c r="B299" s="90" t="s">
        <v>226</v>
      </c>
      <c r="C299" s="111">
        <f>C302</f>
        <v>0</v>
      </c>
      <c r="D299" s="111">
        <f t="shared" ref="D299:K299" si="219">D302</f>
        <v>0</v>
      </c>
      <c r="E299" s="111">
        <f t="shared" si="219"/>
        <v>0</v>
      </c>
      <c r="F299" s="111">
        <f t="shared" si="219"/>
        <v>0</v>
      </c>
      <c r="G299" s="111">
        <f t="shared" si="219"/>
        <v>0</v>
      </c>
      <c r="H299" s="111">
        <f t="shared" si="219"/>
        <v>0</v>
      </c>
      <c r="I299" s="111">
        <f t="shared" si="219"/>
        <v>0</v>
      </c>
      <c r="J299" s="111">
        <f t="shared" si="219"/>
        <v>0</v>
      </c>
      <c r="K299" s="111">
        <f t="shared" si="219"/>
        <v>0</v>
      </c>
      <c r="L299" s="65"/>
    </row>
    <row r="300" spans="1:12">
      <c r="A300" s="37" t="s">
        <v>494</v>
      </c>
      <c r="B300" s="90" t="s">
        <v>239</v>
      </c>
      <c r="C300" s="111">
        <f t="shared" ref="C300:K305" si="220">C301</f>
        <v>0</v>
      </c>
      <c r="D300" s="111">
        <f t="shared" si="220"/>
        <v>0</v>
      </c>
      <c r="E300" s="111">
        <f t="shared" si="220"/>
        <v>0</v>
      </c>
      <c r="F300" s="111">
        <f t="shared" si="220"/>
        <v>0</v>
      </c>
      <c r="G300" s="111">
        <f t="shared" si="220"/>
        <v>0</v>
      </c>
      <c r="H300" s="111">
        <f t="shared" si="220"/>
        <v>0</v>
      </c>
      <c r="I300" s="111">
        <f t="shared" si="220"/>
        <v>0</v>
      </c>
      <c r="J300" s="111">
        <f t="shared" si="220"/>
        <v>0</v>
      </c>
      <c r="K300" s="111">
        <f t="shared" si="220"/>
        <v>0</v>
      </c>
      <c r="L300" s="65"/>
    </row>
    <row r="301" spans="1:12">
      <c r="A301" s="37" t="s">
        <v>495</v>
      </c>
      <c r="B301" s="90" t="s">
        <v>214</v>
      </c>
      <c r="C301" s="111">
        <f t="shared" si="220"/>
        <v>0</v>
      </c>
      <c r="D301" s="111">
        <f t="shared" si="220"/>
        <v>0</v>
      </c>
      <c r="E301" s="111">
        <f t="shared" si="220"/>
        <v>0</v>
      </c>
      <c r="F301" s="111">
        <f t="shared" si="220"/>
        <v>0</v>
      </c>
      <c r="G301" s="111">
        <f t="shared" si="220"/>
        <v>0</v>
      </c>
      <c r="H301" s="111">
        <f t="shared" si="220"/>
        <v>0</v>
      </c>
      <c r="I301" s="111">
        <f t="shared" si="220"/>
        <v>0</v>
      </c>
      <c r="J301" s="111">
        <f t="shared" si="220"/>
        <v>0</v>
      </c>
      <c r="K301" s="111">
        <f t="shared" si="220"/>
        <v>0</v>
      </c>
    </row>
    <row r="302" spans="1:12" ht="30">
      <c r="A302" s="37" t="s">
        <v>496</v>
      </c>
      <c r="B302" s="91" t="s">
        <v>226</v>
      </c>
      <c r="C302" s="111">
        <f t="shared" si="220"/>
        <v>0</v>
      </c>
      <c r="D302" s="111">
        <f t="shared" si="220"/>
        <v>0</v>
      </c>
      <c r="E302" s="111">
        <f t="shared" si="220"/>
        <v>0</v>
      </c>
      <c r="F302" s="111">
        <f t="shared" si="220"/>
        <v>0</v>
      </c>
      <c r="G302" s="111">
        <f t="shared" si="220"/>
        <v>0</v>
      </c>
      <c r="H302" s="111">
        <f t="shared" si="220"/>
        <v>0</v>
      </c>
      <c r="I302" s="111">
        <f t="shared" si="220"/>
        <v>0</v>
      </c>
      <c r="J302" s="111">
        <f t="shared" si="220"/>
        <v>0</v>
      </c>
      <c r="K302" s="111">
        <f t="shared" si="220"/>
        <v>0</v>
      </c>
    </row>
    <row r="303" spans="1:12">
      <c r="A303" s="37" t="s">
        <v>497</v>
      </c>
      <c r="B303" s="90" t="s">
        <v>513</v>
      </c>
      <c r="C303" s="111">
        <f t="shared" si="220"/>
        <v>0</v>
      </c>
      <c r="D303" s="111">
        <f t="shared" si="220"/>
        <v>0</v>
      </c>
      <c r="E303" s="111">
        <f t="shared" si="220"/>
        <v>0</v>
      </c>
      <c r="F303" s="111">
        <f t="shared" si="220"/>
        <v>0</v>
      </c>
      <c r="G303" s="111">
        <f t="shared" si="220"/>
        <v>0</v>
      </c>
      <c r="H303" s="111">
        <f t="shared" si="220"/>
        <v>0</v>
      </c>
      <c r="I303" s="111">
        <f t="shared" si="220"/>
        <v>0</v>
      </c>
      <c r="J303" s="111">
        <f t="shared" si="220"/>
        <v>0</v>
      </c>
      <c r="K303" s="111">
        <f t="shared" si="220"/>
        <v>0</v>
      </c>
    </row>
    <row r="304" spans="1:12">
      <c r="A304" s="37" t="s">
        <v>498</v>
      </c>
      <c r="B304" s="90" t="s">
        <v>488</v>
      </c>
      <c r="C304" s="111">
        <f t="shared" si="220"/>
        <v>0</v>
      </c>
      <c r="D304" s="111">
        <f t="shared" si="220"/>
        <v>0</v>
      </c>
      <c r="E304" s="111">
        <f t="shared" si="220"/>
        <v>0</v>
      </c>
      <c r="F304" s="111">
        <f t="shared" si="220"/>
        <v>0</v>
      </c>
      <c r="G304" s="111">
        <f t="shared" si="220"/>
        <v>0</v>
      </c>
      <c r="H304" s="111">
        <f t="shared" si="220"/>
        <v>0</v>
      </c>
      <c r="I304" s="111">
        <f t="shared" si="220"/>
        <v>0</v>
      </c>
      <c r="J304" s="111">
        <f t="shared" si="220"/>
        <v>0</v>
      </c>
      <c r="K304" s="111">
        <f t="shared" si="220"/>
        <v>0</v>
      </c>
    </row>
    <row r="305" spans="1:11">
      <c r="A305" s="37" t="s">
        <v>499</v>
      </c>
      <c r="B305" s="90" t="s">
        <v>500</v>
      </c>
      <c r="C305" s="111">
        <f t="shared" si="220"/>
        <v>0</v>
      </c>
      <c r="D305" s="111">
        <f t="shared" si="220"/>
        <v>0</v>
      </c>
      <c r="E305" s="111">
        <f t="shared" si="220"/>
        <v>0</v>
      </c>
      <c r="F305" s="111">
        <f t="shared" si="220"/>
        <v>0</v>
      </c>
      <c r="G305" s="111">
        <f t="shared" si="220"/>
        <v>0</v>
      </c>
      <c r="H305" s="111">
        <f t="shared" si="220"/>
        <v>0</v>
      </c>
      <c r="I305" s="111">
        <f t="shared" si="220"/>
        <v>0</v>
      </c>
      <c r="J305" s="111">
        <f t="shared" si="220"/>
        <v>0</v>
      </c>
      <c r="K305" s="111">
        <f t="shared" si="220"/>
        <v>0</v>
      </c>
    </row>
    <row r="306" spans="1:11">
      <c r="A306" s="37" t="s">
        <v>501</v>
      </c>
      <c r="B306" s="91" t="s">
        <v>502</v>
      </c>
      <c r="C306" s="84"/>
      <c r="D306" s="84"/>
      <c r="E306" s="84"/>
      <c r="F306" s="84"/>
      <c r="G306" s="84"/>
      <c r="H306" s="84"/>
      <c r="I306" s="84"/>
      <c r="J306" s="84"/>
      <c r="K306" s="84"/>
    </row>
    <row r="307" spans="1:11">
      <c r="B307" s="132" t="s">
        <v>556</v>
      </c>
      <c r="C307" s="41"/>
      <c r="D307" s="41"/>
      <c r="E307" s="41"/>
    </row>
    <row r="308" spans="1:11">
      <c r="B308" s="14"/>
      <c r="C308" s="41"/>
      <c r="D308" s="41"/>
      <c r="E308" s="41"/>
    </row>
    <row r="309" spans="1:11" ht="15.75">
      <c r="A309" s="134" t="s">
        <v>547</v>
      </c>
      <c r="B309" s="135"/>
      <c r="C309" s="41"/>
      <c r="D309" s="133"/>
      <c r="E309" s="41"/>
    </row>
    <row r="310" spans="1:11">
      <c r="A310" s="36"/>
      <c r="B310" s="136"/>
      <c r="C310" s="41"/>
      <c r="D310" s="133"/>
      <c r="E310" s="41"/>
    </row>
    <row r="311" spans="1:11" ht="15.75">
      <c r="A311" s="137"/>
      <c r="B311" s="138" t="s">
        <v>548</v>
      </c>
      <c r="C311" s="41"/>
      <c r="D311" s="139" t="s">
        <v>549</v>
      </c>
      <c r="E311" s="41"/>
    </row>
    <row r="312" spans="1:11">
      <c r="A312" s="36"/>
      <c r="B312" s="28" t="s">
        <v>557</v>
      </c>
      <c r="C312" s="41"/>
      <c r="D312" s="140" t="s">
        <v>551</v>
      </c>
      <c r="E312" s="41"/>
    </row>
    <row r="313" spans="1:11">
      <c r="C313" s="41"/>
      <c r="D313" s="140"/>
      <c r="E313" s="41"/>
    </row>
    <row r="314" spans="1:11">
      <c r="C314" s="41"/>
      <c r="D314" s="140"/>
      <c r="E314" s="41"/>
    </row>
    <row r="315" spans="1:11">
      <c r="C315" s="41"/>
      <c r="D315" s="141" t="s">
        <v>552</v>
      </c>
      <c r="E315" s="41"/>
    </row>
    <row r="316" spans="1:11">
      <c r="C316" s="41"/>
      <c r="D316" s="140" t="s">
        <v>553</v>
      </c>
      <c r="E316" s="41"/>
    </row>
    <row r="317" spans="1:11">
      <c r="C317" s="41"/>
      <c r="D317" s="41"/>
      <c r="E317" s="41"/>
    </row>
    <row r="318" spans="1:11">
      <c r="C318" s="41"/>
      <c r="D318" s="143" t="s">
        <v>554</v>
      </c>
      <c r="E318" s="41"/>
    </row>
    <row r="319" spans="1:11">
      <c r="C319" s="41"/>
      <c r="D319" s="28" t="s">
        <v>555</v>
      </c>
      <c r="E319" s="41"/>
    </row>
  </sheetData>
  <protectedRanges>
    <protectedRange sqref="B3:B4 C2:C4" name="Zonă1_1" securityDescriptor="O:WDG:WDD:(A;;CC;;;WD)"/>
    <protectedRange sqref="G38:H41 G95:H95 G98:H98" name="Zonă3"/>
    <protectedRange sqref="B2" name="Zonă1_1_1_1_1_1_1" securityDescriptor="O:WDG:WDD:(A;;CC;;;WD)"/>
    <protectedRange sqref="G34:H34 K26:K34" name="Zonă3_1"/>
    <protectedRange sqref="G36:H36 K36" name="Zonă3_2"/>
    <protectedRange sqref="G46:H51 K46:K51" name="Zonă3_3"/>
    <protectedRange sqref="G54:H57 K54:K57" name="Zonă3_4"/>
    <protectedRange sqref="G62:H66 K62:K66" name="Zonă3_5"/>
    <protectedRange sqref="G70:H70 K70" name="Zonă3_6"/>
    <protectedRange sqref="G81:H85 K81:K85" name="Zonă3_7"/>
    <protectedRange sqref="G92:H94 K92:K94" name="Zonă3_8"/>
    <protectedRange sqref="G97:H97 K97" name="Zonă3_9"/>
    <protectedRange sqref="G101:H106 K101:K106" name="Zonă3_10"/>
    <protectedRange sqref="G107:H107 K107" name="Zonă3_11"/>
    <protectedRange sqref="G113:H113 K113" name="Zonă3_12"/>
    <protectedRange sqref="G116:H116 K116" name="Zonă3_13"/>
    <protectedRange sqref="G119:H120 K119:K120" name="Zonă3_14"/>
    <protectedRange sqref="G125:H126 K125:K126" name="Zonă3_15"/>
    <protectedRange sqref="G135:H138 K135:K138" name="Zonă3_16"/>
    <protectedRange sqref="G141:H141 K141" name="Zonă3_17"/>
    <protectedRange sqref="G147:H148 K147:K148" name="Zonă3_18"/>
    <protectedRange sqref="G150:H151 K150:K151" name="Zonă3_19"/>
    <protectedRange sqref="G153:H154 K153:K154" name="Zonă3_20"/>
    <protectedRange sqref="G208:H208 K208" name="Zonă3_22"/>
    <protectedRange sqref="G214:H218 K214:K218" name="Zonă3_23"/>
    <protectedRange sqref="G188:H190 K188:K190" name="Zonă3_24"/>
    <protectedRange sqref="G26:H33" name="Zonă3_25"/>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venituri</vt:lpstr>
      <vt:lpstr>cheltuieli</vt:lpstr>
      <vt:lpstr>venituri!Zona_de_imprimat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Fanica ORMAN</cp:lastModifiedBy>
  <cp:lastPrinted>2023-02-08T15:50:11Z</cp:lastPrinted>
  <dcterms:created xsi:type="dcterms:W3CDTF">2023-02-07T08:41:31Z</dcterms:created>
  <dcterms:modified xsi:type="dcterms:W3CDTF">2023-11-13T09:25:12Z</dcterms:modified>
</cp:coreProperties>
</file>